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320" windowWidth="14235" windowHeight="3540" activeTab="0"/>
  </bookViews>
  <sheets>
    <sheet name="Table of contents" sheetId="1" r:id="rId1"/>
    <sheet name="Table 9.1" sheetId="2" r:id="rId2"/>
    <sheet name="Table 9.2" sheetId="3" r:id="rId3"/>
    <sheet name="Table 9.3" sheetId="4" r:id="rId4"/>
    <sheet name="Table 9.4" sheetId="5" r:id="rId5"/>
    <sheet name="Table 9.5" sheetId="6" r:id="rId6"/>
    <sheet name="Table 9.6" sheetId="7" r:id="rId7"/>
    <sheet name="Table 9.7" sheetId="8" r:id="rId8"/>
    <sheet name="Table 9.8" sheetId="9" r:id="rId9"/>
  </sheets>
  <definedNames>
    <definedName name="_Toc160943264" localSheetId="0">'Table of contents'!#REF!</definedName>
    <definedName name="_Toc197949508" localSheetId="0">'Table of contents'!$C$7</definedName>
    <definedName name="_Toc197949509" localSheetId="0">'Table of contents'!#REF!</definedName>
    <definedName name="_Toc235434472" localSheetId="0">'Table of contents'!#REF!</definedName>
    <definedName name="_Toc235434504" localSheetId="0">'Table of contents'!#REF!</definedName>
    <definedName name="_Toc235434505" localSheetId="0">'Table of contents'!$C$7</definedName>
    <definedName name="_Toc266371289" localSheetId="0">'Table of contents'!#REF!</definedName>
    <definedName name="_Toc266371291" localSheetId="0">'Table of contents'!#REF!</definedName>
    <definedName name="_xlnm.Print_Area" localSheetId="1">'Table 9.1'!$A$1:$L$22</definedName>
    <definedName name="_xlnm.Print_Area" localSheetId="2">'Table 9.2'!$A$1:$J$20</definedName>
    <definedName name="_xlnm.Print_Area" localSheetId="3">'Table 9.3'!$A$1:$J$47</definedName>
    <definedName name="_xlnm.Print_Area" localSheetId="4">'Table 9.4'!$A$1:$K$20</definedName>
    <definedName name="_xlnm.Print_Area" localSheetId="5">'Table 9.5'!$A$1:$E$22</definedName>
    <definedName name="_xlnm.Print_Area" localSheetId="6">'Table 9.6'!$A$1:$E$26</definedName>
    <definedName name="_xlnm.Print_Area" localSheetId="7">'Table 9.7'!$A$1:$E$28</definedName>
    <definedName name="_xlnm.Print_Area" localSheetId="8">'Table 9.8'!$A$1:$E$21</definedName>
    <definedName name="_xlnm.Print_Area" localSheetId="0">'Table of contents'!$A$1:$D$15</definedName>
    <definedName name="_xlnm.Print_Titles" localSheetId="1">'Table 9.1'!$7:$7</definedName>
    <definedName name="_xlnm.Print_Titles" localSheetId="2">'Table 9.2'!$7:$8</definedName>
    <definedName name="_xlnm.Print_Titles" localSheetId="3">'Table 9.3'!$7:$9</definedName>
  </definedNames>
  <calcPr fullCalcOnLoad="1"/>
</workbook>
</file>

<file path=xl/sharedStrings.xml><?xml version="1.0" encoding="utf-8"?>
<sst xmlns="http://schemas.openxmlformats.org/spreadsheetml/2006/main" count="211" uniqueCount="155">
  <si>
    <t>Age group</t>
  </si>
  <si>
    <t>Less than 15 years</t>
  </si>
  <si>
    <t>Sex</t>
  </si>
  <si>
    <t>Male</t>
  </si>
  <si>
    <t>Female</t>
  </si>
  <si>
    <t>Indigenous Australians</t>
  </si>
  <si>
    <t>Total</t>
  </si>
  <si>
    <t>(a)</t>
  </si>
  <si>
    <t>(b)</t>
  </si>
  <si>
    <t>(c)</t>
  </si>
  <si>
    <t>Vic</t>
  </si>
  <si>
    <t>Qld</t>
  </si>
  <si>
    <t>Tas</t>
  </si>
  <si>
    <t>ACT</t>
  </si>
  <si>
    <t>NT</t>
  </si>
  <si>
    <t>SA</t>
  </si>
  <si>
    <t>Table 9.1</t>
  </si>
  <si>
    <t>Table 9.2</t>
  </si>
  <si>
    <t>Clients</t>
  </si>
  <si>
    <t>Closed support periods</t>
  </si>
  <si>
    <t>Client demographics</t>
  </si>
  <si>
    <t>15–17 years</t>
  </si>
  <si>
    <t>18–19 years</t>
  </si>
  <si>
    <t>20–24 years</t>
  </si>
  <si>
    <t>25–44 years</t>
  </si>
  <si>
    <t>45–64 years</t>
  </si>
  <si>
    <t>65 years and over</t>
  </si>
  <si>
    <t>Non-Indigenous Australians</t>
  </si>
  <si>
    <t>Australia</t>
  </si>
  <si>
    <t>Overseas</t>
  </si>
  <si>
    <r>
      <t>Source:</t>
    </r>
    <r>
      <rPr>
        <sz val="7"/>
        <color indexed="8"/>
        <rFont val="Arial"/>
        <family val="2"/>
      </rPr>
      <t xml:space="preserve"> Supported Accommodation Assistance Program Client Collection.</t>
    </r>
  </si>
  <si>
    <t>NSW</t>
  </si>
  <si>
    <t>WA</t>
  </si>
  <si>
    <t> Number</t>
  </si>
  <si>
    <t>Supported accommodation</t>
  </si>
  <si>
    <t>Other support services</t>
  </si>
  <si>
    <r>
      <t>Number</t>
    </r>
    <r>
      <rPr>
        <b/>
        <vertAlign val="superscript"/>
        <sz val="8"/>
        <color indexed="8"/>
        <rFont val="Arial"/>
        <family val="2"/>
      </rPr>
      <t>(a)</t>
    </r>
  </si>
  <si>
    <t>Number</t>
  </si>
  <si>
    <t>Per cent</t>
  </si>
  <si>
    <t>0–4 years</t>
  </si>
  <si>
    <t>5–12 years</t>
  </si>
  <si>
    <t>13–15 years</t>
  </si>
  <si>
    <t>16–17 years</t>
  </si>
  <si>
    <t>Not reported</t>
  </si>
  <si>
    <r>
      <t>Total</t>
    </r>
    <r>
      <rPr>
        <b/>
        <vertAlign val="superscript"/>
        <sz val="8"/>
        <rFont val="Arial"/>
        <family val="2"/>
      </rPr>
      <t>(a)</t>
    </r>
  </si>
  <si>
    <t>Client group</t>
  </si>
  <si>
    <t>Female alone, under 25</t>
  </si>
  <si>
    <t>Female alone, 25+</t>
  </si>
  <si>
    <t>Female with children</t>
  </si>
  <si>
    <t>Male alone, under 25</t>
  </si>
  <si>
    <t>Male alone, 25+</t>
  </si>
  <si>
    <t>Male with children</t>
  </si>
  <si>
    <t>Couple with children</t>
  </si>
  <si>
    <t>Other</t>
  </si>
  <si>
    <t>Client group not reported</t>
  </si>
  <si>
    <t xml:space="preserve">Source of referral </t>
  </si>
  <si>
    <t>Self</t>
  </si>
  <si>
    <t>Family/friends</t>
  </si>
  <si>
    <t>School/other educational institution</t>
  </si>
  <si>
    <t>Police/legal unit/ correction institution</t>
  </si>
  <si>
    <t>SAAP agency/worker</t>
  </si>
  <si>
    <t>Health services</t>
  </si>
  <si>
    <t>Psychiatric unit</t>
  </si>
  <si>
    <t>Telephone/crisis referral agency</t>
  </si>
  <si>
    <t>Community services department</t>
  </si>
  <si>
    <t>Other government department</t>
  </si>
  <si>
    <t>Other non-government organisations</t>
  </si>
  <si>
    <t>Other source of referral</t>
  </si>
  <si>
    <t>Source of referral unknown</t>
  </si>
  <si>
    <t>Couple no children</t>
  </si>
  <si>
    <t>Subtotal with known source of referral</t>
  </si>
  <si>
    <t>Physical/emotional/sexual abuse</t>
  </si>
  <si>
    <t>Interpersonal conflict</t>
  </si>
  <si>
    <t>Budgeting/other financial difficulty</t>
  </si>
  <si>
    <t>Eviction/asked to leave</t>
  </si>
  <si>
    <t>Time out from family /other situation</t>
  </si>
  <si>
    <t>Problematic drug/alcohol/substance use</t>
  </si>
  <si>
    <t>Previous/emergency accommodation ended</t>
  </si>
  <si>
    <t>Relationship/family breakdown</t>
  </si>
  <si>
    <t>Domestic/family violence</t>
  </si>
  <si>
    <t>Psychiatric illness/mental health issues</t>
  </si>
  <si>
    <t>Main presenting reason</t>
  </si>
  <si>
    <t>Subtotal with known presenting reasons</t>
  </si>
  <si>
    <t>Length of support period</t>
  </si>
  <si>
    <t>1–3 days</t>
  </si>
  <si>
    <t>4–7 days</t>
  </si>
  <si>
    <t>&gt;1–2 weeks</t>
  </si>
  <si>
    <t>&gt;2–4 weeks</t>
  </si>
  <si>
    <t>&gt;4–13 weeks</t>
  </si>
  <si>
    <t>&gt;13–26 weeks</t>
  </si>
  <si>
    <t>&gt;26–52 weeks</t>
  </si>
  <si>
    <t>Table 9.3</t>
  </si>
  <si>
    <t>Table 9.4</t>
  </si>
  <si>
    <t>Table 9.5</t>
  </si>
  <si>
    <t>Table 9.6</t>
  </si>
  <si>
    <t>Table 9.7</t>
  </si>
  <si>
    <t>2005–06</t>
  </si>
  <si>
    <t>2006–07</t>
  </si>
  <si>
    <t>2007–08</t>
  </si>
  <si>
    <t>2008–09</t>
  </si>
  <si>
    <r>
      <t>Rate</t>
    </r>
    <r>
      <rPr>
        <vertAlign val="superscript"/>
        <sz val="8"/>
        <color indexed="8"/>
        <rFont val="Arial"/>
        <family val="2"/>
      </rPr>
      <t xml:space="preserve">(a) </t>
    </r>
    <r>
      <rPr>
        <sz val="8"/>
        <color indexed="8"/>
        <rFont val="Arial"/>
        <family val="2"/>
      </rPr>
      <t>(per 100,000 population)</t>
    </r>
  </si>
  <si>
    <r>
      <t>Rate</t>
    </r>
    <r>
      <rPr>
        <vertAlign val="superscript"/>
        <sz val="8"/>
        <color indexed="8"/>
        <rFont val="Arial"/>
        <family val="2"/>
      </rPr>
      <t>(a)</t>
    </r>
    <r>
      <rPr>
        <sz val="8"/>
        <color indexed="8"/>
        <rFont val="Arial"/>
        <family val="2"/>
      </rPr>
      <t xml:space="preserve"> (per 100,000 population)</t>
    </r>
    <r>
      <rPr>
        <vertAlign val="superscript"/>
        <sz val="8"/>
        <color indexed="8"/>
        <rFont val="Arial"/>
        <family val="2"/>
      </rPr>
      <t xml:space="preserve"> </t>
    </r>
  </si>
  <si>
    <t>Table 9.8</t>
  </si>
  <si>
    <t>Table of contents</t>
  </si>
  <si>
    <t>2009–10</t>
  </si>
  <si>
    <t>EP group 1</t>
  </si>
  <si>
    <t>EP group 2</t>
  </si>
  <si>
    <t>EP group 3</t>
  </si>
  <si>
    <t>EP group 4</t>
  </si>
  <si>
    <t>(d)</t>
  </si>
  <si>
    <t>. .</t>
  </si>
  <si>
    <t>2010–11</t>
  </si>
  <si>
    <t>(e)</t>
  </si>
  <si>
    <r>
      <t>Overseas-born</t>
    </r>
    <r>
      <rPr>
        <b/>
        <vertAlign val="superscript"/>
        <sz val="8"/>
        <color indexed="8"/>
        <rFont val="Arial"/>
        <family val="2"/>
      </rPr>
      <t>(e)</t>
    </r>
  </si>
  <si>
    <r>
      <t>Country of birth</t>
    </r>
    <r>
      <rPr>
        <b/>
        <vertAlign val="superscript"/>
        <sz val="8"/>
        <color indexed="8"/>
        <rFont val="Arial"/>
        <family val="2"/>
      </rPr>
      <t>(d)</t>
    </r>
    <r>
      <rPr>
        <b/>
        <sz val="8"/>
        <color indexed="8"/>
        <rFont val="Arial"/>
        <family val="2"/>
      </rPr>
      <t xml:space="preserve"> </t>
    </r>
  </si>
  <si>
    <r>
      <t>Indigenous status</t>
    </r>
    <r>
      <rPr>
        <b/>
        <vertAlign val="superscript"/>
        <sz val="8"/>
        <color indexed="8"/>
        <rFont val="Arial"/>
        <family val="2"/>
      </rPr>
      <t>(d)</t>
    </r>
    <r>
      <rPr>
        <b/>
        <sz val="8"/>
        <color indexed="8"/>
        <rFont val="Arial"/>
        <family val="2"/>
      </rPr>
      <t xml:space="preserve"> </t>
    </r>
  </si>
  <si>
    <r>
      <t>Rate</t>
    </r>
    <r>
      <rPr>
        <b/>
        <vertAlign val="superscript"/>
        <sz val="8"/>
        <color indexed="8"/>
        <rFont val="Arial"/>
        <family val="2"/>
      </rPr>
      <t xml:space="preserve">(c) 
</t>
    </r>
    <r>
      <rPr>
        <b/>
        <sz val="8"/>
        <color indexed="8"/>
        <rFont val="Arial"/>
        <family val="2"/>
      </rPr>
      <t>(per 100,000 population)</t>
    </r>
  </si>
  <si>
    <r>
      <t>Rate</t>
    </r>
    <r>
      <rPr>
        <b/>
        <vertAlign val="superscript"/>
        <sz val="8"/>
        <color indexed="8"/>
        <rFont val="Arial"/>
        <family val="2"/>
      </rPr>
      <t>(c)</t>
    </r>
    <r>
      <rPr>
        <b/>
        <sz val="8"/>
        <color indexed="8"/>
        <rFont val="Arial"/>
        <family val="2"/>
      </rPr>
      <t xml:space="preserve"> 
(per 100,000 population)</t>
    </r>
    <r>
      <rPr>
        <b/>
        <vertAlign val="superscript"/>
        <sz val="8"/>
        <color indexed="8"/>
        <rFont val="Arial"/>
        <family val="2"/>
      </rPr>
      <t xml:space="preserve"> </t>
    </r>
  </si>
  <si>
    <t>The number of clients and closed support periods for each demographic variable may not sum to the total due to missing or not reported data.</t>
  </si>
  <si>
    <t>The percentages shown do not include clients and closed support periods for which the demographic information was missing or not reported.</t>
  </si>
  <si>
    <r>
      <t xml:space="preserve">All other presenting reasons includes the categories </t>
    </r>
    <r>
      <rPr>
        <i/>
        <sz val="7"/>
        <rFont val="Arial"/>
        <family val="2"/>
      </rPr>
      <t>gambling, gay/lesbian/transgender issues, itinerant, other health issues, overcrowding issues, recent arrival to area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with no means of support, recently left institution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rent too high</t>
    </r>
    <r>
      <rPr>
        <sz val="7"/>
        <rFont val="Arial"/>
        <family val="2"/>
      </rPr>
      <t>.</t>
    </r>
  </si>
  <si>
    <t>Average annual change (per cent) 2006–07 to 2010–11</t>
  </si>
  <si>
    <r>
      <t>All other presenting reasons</t>
    </r>
    <r>
      <rPr>
        <vertAlign val="superscript"/>
        <sz val="8"/>
        <rFont val="Arial"/>
        <family val="2"/>
      </rPr>
      <t>(a)</t>
    </r>
  </si>
  <si>
    <t>Crude rate is based on the Australian estimated resident population as at 31 December 2010.</t>
  </si>
  <si>
    <t>Rates were directly age-standardised as detailed in the online technical information.</t>
  </si>
  <si>
    <t>Rates were directly age-standardised, with the exception of age, which is a crude rate, as detailed in the online technical information.</t>
  </si>
  <si>
    <r>
      <t>Number</t>
    </r>
    <r>
      <rPr>
        <b/>
        <vertAlign val="superscript"/>
        <sz val="8"/>
        <rFont val="Arial"/>
        <family val="2"/>
      </rPr>
      <t>(a)</t>
    </r>
  </si>
  <si>
    <t>For definitions of the EP groups, see the online technical information.</t>
  </si>
  <si>
    <t>&gt;1 year</t>
  </si>
  <si>
    <t>Main presenting reason unknown</t>
  </si>
  <si>
    <t>The number of closed support periods for these variables were missing or not reported for more than 5% of the total.</t>
  </si>
  <si>
    <t>&lt;1 day</t>
  </si>
  <si>
    <t>The number of closed support periods may not sum to the total due to missing or not reported data.</t>
  </si>
  <si>
    <t>Not available.</t>
  </si>
  <si>
    <t>n.a.</t>
  </si>
  <si>
    <t>Mental health services in Australia</t>
  </si>
  <si>
    <t>Table 9.1: Mental health-related closed support periods for SAAP clients, by service type, states and territories, 2010–11</t>
  </si>
  <si>
    <t>Table 9.2: Mental health-related closed support periods for SAAP clients, 2005–06 to 2010–11</t>
  </si>
  <si>
    <t>Table 9.3: Mental health-related closed support periods for SAAP clients, demographic characteristics and number of support periods, 2010–11</t>
  </si>
  <si>
    <t>Table 9.4: Mental health-related closed support periods for children accompanying SAAP clients, by age and sex of child, 2010–11</t>
  </si>
  <si>
    <t>Table 9.5: Mental health-related closed support periods for SAAP clients, by client group type, 2010–11</t>
  </si>
  <si>
    <t>Table 9.6: Mental health-related closed support periods for SAAP clients, by source of referral, 2010–11</t>
  </si>
  <si>
    <t>Table 9.7: Mental health-related closed support periods for SAAP clients, by main presenting reason for seeking assistance, 2010–11</t>
  </si>
  <si>
    <t>Table 9.8: Mental health-related closed support periods for SAAP clients, by length of support, 2010–11</t>
  </si>
  <si>
    <t>Mental health-related closed support periods for SAAP clients, by service type, states and territories, 2010–11</t>
  </si>
  <si>
    <t>Mental health-related closed support periods for SAAP clients, 2005–06 to 2010–11</t>
  </si>
  <si>
    <t>Mental health-related closed support periods for SAAP clients, demographic characteristics and number of support periods, 2010–11</t>
  </si>
  <si>
    <t>Mental health-related closed support periods for children accompanying SAAP clients, by age and sex of child, 2010–11</t>
  </si>
  <si>
    <t>Mental health-related closed support periods for SAAP clients, by client group type, 2010–11</t>
  </si>
  <si>
    <t>Mental health-related closed support periods for SAAP clients, by source of referral, 2010–11</t>
  </si>
  <si>
    <t>Mental health-related closed support periods for SAAP clients, by main presenting reason for seeking assistance, 2010–11</t>
  </si>
  <si>
    <t>Mental health-related closed support periods for SAAP clients, by length of support, 2010–11</t>
  </si>
  <si>
    <r>
      <t>Rate</t>
    </r>
    <r>
      <rPr>
        <b/>
        <vertAlign val="superscript"/>
        <sz val="8"/>
        <color indexed="8"/>
        <rFont val="Arial Bold"/>
        <family val="0"/>
      </rPr>
      <t>(a)</t>
    </r>
    <r>
      <rPr>
        <b/>
        <sz val="8"/>
        <color indexed="8"/>
        <rFont val="Arial"/>
        <family val="2"/>
      </rPr>
      <t xml:space="preserve"> (per 100,000 population)</t>
    </r>
  </si>
  <si>
    <r>
      <t xml:space="preserve">9: Supported accommodation assistance </t>
    </r>
    <r>
      <rPr>
        <sz val="8"/>
        <rFont val="Arial"/>
        <family val="2"/>
      </rPr>
      <t>(version 1.0)</t>
    </r>
  </si>
  <si>
    <r>
      <t>Per cent</t>
    </r>
    <r>
      <rPr>
        <b/>
        <vertAlign val="superscript"/>
        <sz val="8"/>
        <color indexed="8"/>
        <rFont val="Arial"/>
        <family val="2"/>
      </rPr>
      <t>(b)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</si>
</sst>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_-* #,##0_-;\-* #,##0_-;_-* &quot;-&quot;??_-;_-@_-"/>
    <numFmt numFmtId="171" formatCode="#,##0.0"/>
    <numFmt numFmtId="172" formatCode="_-* #,##0.0_-;\-* #,##0.0_-;_-* &quot;-&quot;??_-;_-@_-"/>
    <numFmt numFmtId="173" formatCode="0.00000"/>
    <numFmt numFmtId="174" formatCode="0.0000"/>
    <numFmt numFmtId="175" formatCode="0.000"/>
    <numFmt numFmtId="176" formatCode="0.000000"/>
    <numFmt numFmtId="177" formatCode="_-* #,##0.000_-;\-* #,##0.000_-;_-* &quot;-&quot;??_-;_-@_-"/>
    <numFmt numFmtId="178" formatCode="_-* #,##0.0000_-;\-* #,##0.0000_-;_-* &quot;-&quot;??_-;_-@_-"/>
    <numFmt numFmtId="179" formatCode="0.0000000"/>
    <numFmt numFmtId="180" formatCode="[$-C09]dddd\,\ d\ mmmm\ yyyy"/>
    <numFmt numFmtId="181" formatCode="[$-409]h:mm:ss\ AM/PM"/>
    <numFmt numFmtId="182" formatCode="0.00000000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7"/>
      <name val="Arial"/>
      <family val="2"/>
    </font>
    <font>
      <b/>
      <vertAlign val="superscript"/>
      <sz val="8"/>
      <color indexed="8"/>
      <name val="Arial Bold"/>
      <family val="0"/>
    </font>
    <font>
      <sz val="10"/>
      <name val="Geneva"/>
      <family val="0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Geneva"/>
      <family val="0"/>
    </font>
    <font>
      <b/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66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31" fillId="0" borderId="0">
      <alignment/>
      <protection/>
    </xf>
    <xf numFmtId="0" fontId="15" fillId="22" borderId="0" applyNumberFormat="0" applyBorder="0" applyAlignment="0" applyProtection="0"/>
    <xf numFmtId="0" fontId="0" fillId="0" borderId="0">
      <alignment vertical="top"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20" fillId="24" borderId="11" xfId="59" applyFont="1" applyFill="1" applyBorder="1" applyAlignment="1">
      <alignment vertical="top"/>
      <protection/>
    </xf>
    <xf numFmtId="0" fontId="0" fillId="24" borderId="11" xfId="59" applyFont="1" applyFill="1" applyBorder="1" applyAlignment="1">
      <alignment vertical="top"/>
      <protection/>
    </xf>
    <xf numFmtId="0" fontId="0" fillId="24" borderId="11" xfId="0" applyFill="1" applyBorder="1" applyAlignment="1">
      <alignment/>
    </xf>
    <xf numFmtId="0" fontId="20" fillId="24" borderId="10" xfId="0" applyFont="1" applyFill="1" applyBorder="1" applyAlignment="1">
      <alignment/>
    </xf>
    <xf numFmtId="0" fontId="24" fillId="0" borderId="10" xfId="0" applyFont="1" applyBorder="1" applyAlignment="1">
      <alignment wrapText="1"/>
    </xf>
    <xf numFmtId="0" fontId="29" fillId="24" borderId="0" xfId="0" applyNumberFormat="1" applyFont="1" applyFill="1" applyAlignment="1">
      <alignment horizontal="left"/>
    </xf>
    <xf numFmtId="0" fontId="29" fillId="24" borderId="10" xfId="0" applyNumberFormat="1" applyFont="1" applyFill="1" applyBorder="1" applyAlignment="1">
      <alignment horizontal="left"/>
    </xf>
    <xf numFmtId="0" fontId="0" fillId="20" borderId="0" xfId="0" applyFill="1" applyAlignment="1">
      <alignment vertical="center"/>
    </xf>
    <xf numFmtId="0" fontId="21" fillId="20" borderId="0" xfId="0" applyFont="1" applyFill="1" applyAlignment="1">
      <alignment/>
    </xf>
    <xf numFmtId="0" fontId="0" fillId="25" borderId="0" xfId="0" applyFill="1" applyAlignment="1">
      <alignment/>
    </xf>
    <xf numFmtId="0" fontId="35" fillId="25" borderId="0" xfId="0" applyFont="1" applyFill="1" applyBorder="1" applyAlignment="1">
      <alignment/>
    </xf>
    <xf numFmtId="0" fontId="0" fillId="25" borderId="0" xfId="59" applyFont="1" applyFill="1" applyBorder="1" applyAlignment="1">
      <alignment vertical="top"/>
      <protection/>
    </xf>
    <xf numFmtId="0" fontId="0" fillId="26" borderId="0" xfId="0" applyFill="1" applyAlignment="1">
      <alignment/>
    </xf>
    <xf numFmtId="0" fontId="0" fillId="27" borderId="0" xfId="59" applyFont="1" applyFill="1" applyBorder="1" applyAlignment="1">
      <alignment vertical="top"/>
      <protection/>
    </xf>
    <xf numFmtId="168" fontId="1" fillId="25" borderId="0" xfId="0" applyNumberFormat="1" applyFont="1" applyFill="1" applyAlignment="1">
      <alignment horizontal="right"/>
    </xf>
    <xf numFmtId="0" fontId="34" fillId="25" borderId="0" xfId="0" applyFont="1" applyFill="1" applyAlignment="1">
      <alignment horizontal="right"/>
    </xf>
    <xf numFmtId="168" fontId="26" fillId="25" borderId="0" xfId="0" applyNumberFormat="1" applyFont="1" applyFill="1" applyAlignment="1">
      <alignment horizontal="right"/>
    </xf>
    <xf numFmtId="3" fontId="26" fillId="25" borderId="0" xfId="0" applyNumberFormat="1" applyFont="1" applyFill="1" applyAlignment="1">
      <alignment horizontal="right"/>
    </xf>
    <xf numFmtId="168" fontId="24" fillId="25" borderId="0" xfId="0" applyNumberFormat="1" applyFont="1" applyFill="1" applyAlignment="1">
      <alignment/>
    </xf>
    <xf numFmtId="0" fontId="33" fillId="25" borderId="0" xfId="0" applyFont="1" applyFill="1" applyAlignment="1">
      <alignment/>
    </xf>
    <xf numFmtId="3" fontId="33" fillId="25" borderId="0" xfId="0" applyNumberFormat="1" applyFont="1" applyFill="1" applyAlignment="1">
      <alignment/>
    </xf>
    <xf numFmtId="168" fontId="33" fillId="25" borderId="0" xfId="0" applyNumberFormat="1" applyFont="1" applyFill="1" applyAlignment="1">
      <alignment/>
    </xf>
    <xf numFmtId="0" fontId="26" fillId="25" borderId="0" xfId="0" applyFont="1" applyFill="1" applyAlignment="1">
      <alignment horizontal="right"/>
    </xf>
    <xf numFmtId="168" fontId="35" fillId="25" borderId="10" xfId="0" applyNumberFormat="1" applyFont="1" applyFill="1" applyBorder="1" applyAlignment="1">
      <alignment horizontal="right"/>
    </xf>
    <xf numFmtId="0" fontId="35" fillId="25" borderId="10" xfId="0" applyFont="1" applyFill="1" applyBorder="1" applyAlignment="1">
      <alignment horizontal="right"/>
    </xf>
    <xf numFmtId="0" fontId="23" fillId="25" borderId="0" xfId="0" applyFont="1" applyFill="1" applyBorder="1" applyAlignment="1">
      <alignment horizontal="left" wrapText="1"/>
    </xf>
    <xf numFmtId="168" fontId="1" fillId="25" borderId="0" xfId="0" applyNumberFormat="1" applyFont="1" applyFill="1" applyAlignment="1">
      <alignment horizontal="right"/>
    </xf>
    <xf numFmtId="0" fontId="29" fillId="25" borderId="0" xfId="0" applyNumberFormat="1" applyFont="1" applyFill="1" applyAlignment="1">
      <alignment horizontal="left"/>
    </xf>
    <xf numFmtId="0" fontId="20" fillId="25" borderId="0" xfId="0" applyFont="1" applyFill="1" applyBorder="1" applyAlignment="1">
      <alignment horizontal="center"/>
    </xf>
    <xf numFmtId="0" fontId="35" fillId="25" borderId="0" xfId="0" applyFont="1" applyFill="1" applyAlignment="1">
      <alignment/>
    </xf>
    <xf numFmtId="0" fontId="1" fillId="25" borderId="0" xfId="0" applyFont="1" applyFill="1" applyAlignment="1">
      <alignment/>
    </xf>
    <xf numFmtId="3" fontId="1" fillId="25" borderId="0" xfId="0" applyNumberFormat="1" applyFont="1" applyFill="1" applyAlignment="1">
      <alignment/>
    </xf>
    <xf numFmtId="3" fontId="1" fillId="25" borderId="0" xfId="0" applyNumberFormat="1" applyFont="1" applyFill="1" applyAlignment="1">
      <alignment horizontal="right"/>
    </xf>
    <xf numFmtId="0" fontId="29" fillId="25" borderId="10" xfId="0" applyNumberFormat="1" applyFont="1" applyFill="1" applyBorder="1" applyAlignment="1">
      <alignment horizontal="left"/>
    </xf>
    <xf numFmtId="0" fontId="35" fillId="25" borderId="10" xfId="0" applyFont="1" applyFill="1" applyBorder="1" applyAlignment="1">
      <alignment/>
    </xf>
    <xf numFmtId="3" fontId="35" fillId="25" borderId="10" xfId="0" applyNumberFormat="1" applyFont="1" applyFill="1" applyBorder="1" applyAlignment="1">
      <alignment/>
    </xf>
    <xf numFmtId="0" fontId="20" fillId="25" borderId="10" xfId="0" applyFont="1" applyFill="1" applyBorder="1" applyAlignment="1">
      <alignment/>
    </xf>
    <xf numFmtId="3" fontId="35" fillId="25" borderId="10" xfId="0" applyNumberFormat="1" applyFont="1" applyFill="1" applyBorder="1" applyAlignment="1">
      <alignment horizontal="right"/>
    </xf>
    <xf numFmtId="0" fontId="29" fillId="25" borderId="0" xfId="0" applyNumberFormat="1" applyFont="1" applyFill="1" applyBorder="1" applyAlignment="1">
      <alignment horizontal="left"/>
    </xf>
    <xf numFmtId="3" fontId="35" fillId="25" borderId="0" xfId="0" applyNumberFormat="1" applyFont="1" applyFill="1" applyBorder="1" applyAlignment="1">
      <alignment/>
    </xf>
    <xf numFmtId="168" fontId="35" fillId="25" borderId="0" xfId="0" applyNumberFormat="1" applyFont="1" applyFill="1" applyBorder="1" applyAlignment="1">
      <alignment horizontal="right"/>
    </xf>
    <xf numFmtId="0" fontId="20" fillId="25" borderId="0" xfId="0" applyFont="1" applyFill="1" applyBorder="1" applyAlignment="1">
      <alignment/>
    </xf>
    <xf numFmtId="3" fontId="35" fillId="25" borderId="0" xfId="0" applyNumberFormat="1" applyFont="1" applyFill="1" applyBorder="1" applyAlignment="1">
      <alignment horizontal="right"/>
    </xf>
    <xf numFmtId="1" fontId="35" fillId="25" borderId="10" xfId="0" applyNumberFormat="1" applyFont="1" applyFill="1" applyBorder="1" applyAlignment="1">
      <alignment horizontal="right"/>
    </xf>
    <xf numFmtId="0" fontId="21" fillId="25" borderId="0" xfId="0" applyFont="1" applyFill="1" applyAlignment="1">
      <alignment/>
    </xf>
    <xf numFmtId="0" fontId="1" fillId="25" borderId="12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0" xfId="0" applyFont="1" applyFill="1" applyAlignment="1">
      <alignment vertical="top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2" fillId="24" borderId="10" xfId="54" applyFont="1" applyFill="1" applyBorder="1" applyAlignment="1" applyProtection="1">
      <alignment horizontal="right"/>
      <protection/>
    </xf>
    <xf numFmtId="0" fontId="0" fillId="24" borderId="0" xfId="0" applyFont="1" applyFill="1" applyAlignment="1">
      <alignment/>
    </xf>
    <xf numFmtId="171" fontId="1" fillId="25" borderId="0" xfId="0" applyNumberFormat="1" applyFont="1" applyFill="1" applyBorder="1" applyAlignment="1">
      <alignment horizontal="right"/>
    </xf>
    <xf numFmtId="0" fontId="1" fillId="25" borderId="0" xfId="0" applyFont="1" applyFill="1" applyAlignment="1">
      <alignment horizontal="right" wrapText="1"/>
    </xf>
    <xf numFmtId="0" fontId="1" fillId="25" borderId="0" xfId="0" applyFont="1" applyFill="1" applyAlignment="1">
      <alignment horizontal="right"/>
    </xf>
    <xf numFmtId="171" fontId="1" fillId="25" borderId="10" xfId="0" applyNumberFormat="1" applyFont="1" applyFill="1" applyBorder="1" applyAlignment="1">
      <alignment horizontal="right"/>
    </xf>
    <xf numFmtId="168" fontId="1" fillId="25" borderId="10" xfId="0" applyNumberFormat="1" applyFont="1" applyFill="1" applyBorder="1" applyAlignment="1">
      <alignment horizontal="right"/>
    </xf>
    <xf numFmtId="3" fontId="1" fillId="25" borderId="0" xfId="0" applyNumberFormat="1" applyFont="1" applyFill="1" applyAlignment="1">
      <alignment horizontal="right" wrapText="1"/>
    </xf>
    <xf numFmtId="0" fontId="0" fillId="25" borderId="0" xfId="0" applyFont="1" applyFill="1" applyAlignment="1">
      <alignment vertical="top"/>
    </xf>
    <xf numFmtId="0" fontId="0" fillId="25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12" fillId="24" borderId="13" xfId="54" applyFont="1" applyFill="1" applyBorder="1" applyAlignment="1" applyProtection="1">
      <alignment horizontal="right"/>
      <protection/>
    </xf>
    <xf numFmtId="0" fontId="0" fillId="20" borderId="0" xfId="0" applyFont="1" applyFill="1" applyBorder="1" applyAlignment="1">
      <alignment/>
    </xf>
    <xf numFmtId="3" fontId="0" fillId="20" borderId="0" xfId="0" applyNumberFormat="1" applyFont="1" applyFill="1" applyAlignment="1">
      <alignment/>
    </xf>
    <xf numFmtId="0" fontId="0" fillId="20" borderId="0" xfId="0" applyFont="1" applyFill="1" applyAlignment="1">
      <alignment vertical="top"/>
    </xf>
    <xf numFmtId="168" fontId="0" fillId="20" borderId="0" xfId="0" applyNumberFormat="1" applyFont="1" applyFill="1" applyAlignment="1">
      <alignment/>
    </xf>
    <xf numFmtId="2" fontId="24" fillId="25" borderId="14" xfId="0" applyNumberFormat="1" applyFont="1" applyFill="1" applyBorder="1" applyAlignment="1">
      <alignment vertical="center"/>
    </xf>
    <xf numFmtId="0" fontId="24" fillId="25" borderId="14" xfId="0" applyFont="1" applyFill="1" applyBorder="1" applyAlignment="1">
      <alignment vertical="center"/>
    </xf>
    <xf numFmtId="0" fontId="24" fillId="25" borderId="14" xfId="0" applyFont="1" applyFill="1" applyBorder="1" applyAlignment="1">
      <alignment horizontal="right" vertical="center"/>
    </xf>
    <xf numFmtId="0" fontId="23" fillId="25" borderId="0" xfId="0" applyFont="1" applyFill="1" applyBorder="1" applyAlignment="1">
      <alignment horizontal="left" vertical="center"/>
    </xf>
    <xf numFmtId="0" fontId="24" fillId="25" borderId="0" xfId="0" applyFont="1" applyFill="1" applyAlignment="1">
      <alignment/>
    </xf>
    <xf numFmtId="3" fontId="36" fillId="25" borderId="0" xfId="0" applyNumberFormat="1" applyFont="1" applyFill="1" applyAlignment="1">
      <alignment horizontal="right" wrapText="1"/>
    </xf>
    <xf numFmtId="3" fontId="35" fillId="25" borderId="0" xfId="0" applyNumberFormat="1" applyFont="1" applyFill="1" applyAlignment="1">
      <alignment horizontal="right" wrapText="1"/>
    </xf>
    <xf numFmtId="3" fontId="24" fillId="25" borderId="0" xfId="0" applyNumberFormat="1" applyFont="1" applyFill="1" applyAlignment="1">
      <alignment horizontal="right" wrapText="1"/>
    </xf>
    <xf numFmtId="0" fontId="24" fillId="25" borderId="0" xfId="0" applyFont="1" applyFill="1" applyAlignment="1">
      <alignment horizontal="right" wrapText="1"/>
    </xf>
    <xf numFmtId="0" fontId="24" fillId="25" borderId="0" xfId="0" applyFont="1" applyFill="1" applyBorder="1" applyAlignment="1">
      <alignment vertical="top" wrapText="1"/>
    </xf>
    <xf numFmtId="0" fontId="24" fillId="25" borderId="0" xfId="0" applyFont="1" applyFill="1" applyBorder="1" applyAlignment="1">
      <alignment horizontal="right"/>
    </xf>
    <xf numFmtId="0" fontId="27" fillId="25" borderId="0" xfId="0" applyFont="1" applyFill="1" applyAlignment="1">
      <alignment vertical="top"/>
    </xf>
    <xf numFmtId="0" fontId="28" fillId="25" borderId="0" xfId="0" applyFont="1" applyFill="1" applyAlignment="1">
      <alignment vertical="top"/>
    </xf>
    <xf numFmtId="0" fontId="24" fillId="25" borderId="10" xfId="0" applyFont="1" applyFill="1" applyBorder="1" applyAlignment="1">
      <alignment wrapText="1"/>
    </xf>
    <xf numFmtId="0" fontId="24" fillId="25" borderId="14" xfId="0" applyFont="1" applyFill="1" applyBorder="1" applyAlignment="1">
      <alignment horizontal="right"/>
    </xf>
    <xf numFmtId="0" fontId="24" fillId="25" borderId="14" xfId="0" applyFont="1" applyFill="1" applyBorder="1" applyAlignment="1">
      <alignment horizontal="right" wrapText="1"/>
    </xf>
    <xf numFmtId="0" fontId="26" fillId="25" borderId="0" xfId="0" applyFont="1" applyFill="1" applyBorder="1" applyAlignment="1">
      <alignment horizontal="left" wrapText="1"/>
    </xf>
    <xf numFmtId="3" fontId="1" fillId="25" borderId="0" xfId="0" applyNumberFormat="1" applyFont="1" applyFill="1" applyBorder="1" applyAlignment="1">
      <alignment horizontal="right" wrapText="1"/>
    </xf>
    <xf numFmtId="171" fontId="1" fillId="25" borderId="0" xfId="0" applyNumberFormat="1" applyFont="1" applyFill="1" applyAlignment="1">
      <alignment horizontal="right"/>
    </xf>
    <xf numFmtId="171" fontId="1" fillId="25" borderId="0" xfId="0" applyNumberFormat="1" applyFont="1" applyFill="1" applyAlignment="1">
      <alignment horizontal="right" wrapText="1"/>
    </xf>
    <xf numFmtId="0" fontId="26" fillId="25" borderId="10" xfId="0" applyFont="1" applyFill="1" applyBorder="1" applyAlignment="1">
      <alignment horizontal="left" wrapText="1"/>
    </xf>
    <xf numFmtId="171" fontId="1" fillId="25" borderId="10" xfId="0" applyNumberFormat="1" applyFont="1" applyFill="1" applyBorder="1" applyAlignment="1">
      <alignment horizontal="right" wrapText="1"/>
    </xf>
    <xf numFmtId="3" fontId="24" fillId="25" borderId="0" xfId="0" applyNumberFormat="1" applyFont="1" applyFill="1" applyAlignment="1">
      <alignment/>
    </xf>
    <xf numFmtId="168" fontId="33" fillId="25" borderId="0" xfId="0" applyNumberFormat="1" applyFont="1" applyFill="1" applyAlignment="1">
      <alignment wrapText="1"/>
    </xf>
    <xf numFmtId="0" fontId="24" fillId="25" borderId="10" xfId="0" applyFont="1" applyFill="1" applyBorder="1" applyAlignment="1">
      <alignment horizontal="right" wrapText="1"/>
    </xf>
    <xf numFmtId="0" fontId="35" fillId="25" borderId="10" xfId="0" applyFont="1" applyFill="1" applyBorder="1" applyAlignment="1">
      <alignment horizontal="right" wrapText="1"/>
    </xf>
    <xf numFmtId="0" fontId="32" fillId="25" borderId="0" xfId="0" applyFont="1" applyFill="1" applyAlignment="1">
      <alignment/>
    </xf>
    <xf numFmtId="3" fontId="42" fillId="25" borderId="0" xfId="0" applyNumberFormat="1" applyFont="1" applyFill="1" applyAlignment="1">
      <alignment horizontal="right"/>
    </xf>
    <xf numFmtId="3" fontId="43" fillId="25" borderId="0" xfId="0" applyNumberFormat="1" applyFont="1" applyFill="1" applyAlignment="1">
      <alignment/>
    </xf>
    <xf numFmtId="0" fontId="27" fillId="25" borderId="10" xfId="0" applyNumberFormat="1" applyFont="1" applyFill="1" applyBorder="1" applyAlignment="1">
      <alignment horizontal="left"/>
    </xf>
    <xf numFmtId="0" fontId="23" fillId="25" borderId="14" xfId="0" applyFont="1" applyFill="1" applyBorder="1" applyAlignment="1">
      <alignment/>
    </xf>
    <xf numFmtId="0" fontId="35" fillId="25" borderId="14" xfId="0" applyFont="1" applyFill="1" applyBorder="1" applyAlignment="1">
      <alignment horizontal="right"/>
    </xf>
    <xf numFmtId="3" fontId="35" fillId="25" borderId="0" xfId="57" applyNumberFormat="1" applyFont="1" applyFill="1" applyBorder="1">
      <alignment/>
      <protection/>
    </xf>
    <xf numFmtId="171" fontId="35" fillId="25" borderId="0" xfId="57" applyNumberFormat="1" applyFont="1" applyFill="1" applyBorder="1">
      <alignment/>
      <protection/>
    </xf>
    <xf numFmtId="0" fontId="29" fillId="25" borderId="14" xfId="0" applyNumberFormat="1" applyFont="1" applyFill="1" applyBorder="1" applyAlignment="1">
      <alignment horizontal="left"/>
    </xf>
    <xf numFmtId="0" fontId="35" fillId="25" borderId="14" xfId="57" applyFont="1" applyFill="1" applyBorder="1" applyAlignment="1">
      <alignment horizontal="right"/>
      <protection/>
    </xf>
    <xf numFmtId="0" fontId="35" fillId="25" borderId="14" xfId="0" applyFont="1" applyFill="1" applyBorder="1" applyAlignment="1">
      <alignment/>
    </xf>
    <xf numFmtId="0" fontId="38" fillId="25" borderId="0" xfId="0" applyFont="1" applyFill="1" applyAlignment="1">
      <alignment/>
    </xf>
    <xf numFmtId="3" fontId="38" fillId="25" borderId="0" xfId="0" applyNumberFormat="1" applyFont="1" applyFill="1" applyAlignment="1">
      <alignment/>
    </xf>
    <xf numFmtId="0" fontId="29" fillId="25" borderId="0" xfId="0" applyFont="1" applyFill="1" applyAlignment="1">
      <alignment horizontal="left" vertical="top"/>
    </xf>
    <xf numFmtId="168" fontId="1" fillId="25" borderId="0" xfId="0" applyNumberFormat="1" applyFont="1" applyFill="1" applyAlignment="1">
      <alignment/>
    </xf>
    <xf numFmtId="3" fontId="1" fillId="25" borderId="0" xfId="0" applyNumberFormat="1" applyFont="1" applyFill="1" applyBorder="1" applyAlignment="1">
      <alignment/>
    </xf>
    <xf numFmtId="1" fontId="35" fillId="25" borderId="10" xfId="0" applyNumberFormat="1" applyFont="1" applyFill="1" applyBorder="1" applyAlignment="1">
      <alignment/>
    </xf>
    <xf numFmtId="0" fontId="24" fillId="25" borderId="12" xfId="0" applyFont="1" applyFill="1" applyBorder="1" applyAlignment="1">
      <alignment horizontal="center"/>
    </xf>
    <xf numFmtId="0" fontId="27" fillId="25" borderId="0" xfId="0" applyFont="1" applyFill="1" applyAlignment="1">
      <alignment vertical="top"/>
    </xf>
    <xf numFmtId="0" fontId="29" fillId="25" borderId="0" xfId="0" applyFont="1" applyFill="1" applyAlignment="1">
      <alignment vertical="top"/>
    </xf>
    <xf numFmtId="0" fontId="28" fillId="25" borderId="0" xfId="0" applyFont="1" applyFill="1" applyAlignment="1">
      <alignment vertical="top"/>
    </xf>
    <xf numFmtId="0" fontId="20" fillId="24" borderId="11" xfId="59" applyFont="1" applyFill="1" applyBorder="1" applyAlignment="1">
      <alignment/>
      <protection/>
    </xf>
    <xf numFmtId="0" fontId="0" fillId="24" borderId="11" xfId="59" applyFont="1" applyFill="1" applyBorder="1" applyAlignment="1">
      <alignment/>
      <protection/>
    </xf>
    <xf numFmtId="0" fontId="26" fillId="25" borderId="0" xfId="0" applyFont="1" applyFill="1" applyAlignment="1">
      <alignment wrapText="1"/>
    </xf>
    <xf numFmtId="0" fontId="24" fillId="25" borderId="0" xfId="0" applyFont="1" applyFill="1" applyAlignment="1">
      <alignment wrapText="1"/>
    </xf>
    <xf numFmtId="0" fontId="23" fillId="25" borderId="0" xfId="0" applyFont="1" applyFill="1" applyBorder="1" applyAlignment="1">
      <alignment horizontal="left" vertical="top" wrapText="1"/>
    </xf>
    <xf numFmtId="0" fontId="0" fillId="20" borderId="0" xfId="0" applyFill="1" applyAlignment="1">
      <alignment vertical="top"/>
    </xf>
    <xf numFmtId="0" fontId="0" fillId="25" borderId="0" xfId="0" applyFill="1" applyAlignment="1">
      <alignment vertical="top"/>
    </xf>
    <xf numFmtId="168" fontId="1" fillId="25" borderId="0" xfId="57" applyNumberFormat="1" applyFont="1" applyFill="1" applyBorder="1" applyAlignment="1">
      <alignment/>
      <protection/>
    </xf>
    <xf numFmtId="0" fontId="26" fillId="25" borderId="0" xfId="0" applyFont="1" applyFill="1" applyAlignment="1">
      <alignment/>
    </xf>
    <xf numFmtId="0" fontId="0" fillId="26" borderId="0" xfId="0" applyFont="1" applyFill="1" applyAlignment="1">
      <alignment vertical="top"/>
    </xf>
    <xf numFmtId="0" fontId="24" fillId="25" borderId="12" xfId="0" applyFont="1" applyFill="1" applyBorder="1" applyAlignment="1">
      <alignment/>
    </xf>
    <xf numFmtId="0" fontId="24" fillId="25" borderId="10" xfId="0" applyFont="1" applyFill="1" applyBorder="1" applyAlignment="1">
      <alignment/>
    </xf>
    <xf numFmtId="0" fontId="29" fillId="20" borderId="0" xfId="0" applyFont="1" applyFill="1" applyAlignment="1">
      <alignment vertical="top"/>
    </xf>
    <xf numFmtId="0" fontId="1" fillId="25" borderId="12" xfId="57" applyFont="1" applyFill="1" applyBorder="1" applyAlignment="1">
      <alignment/>
      <protection/>
    </xf>
    <xf numFmtId="3" fontId="1" fillId="25" borderId="0" xfId="57" applyNumberFormat="1" applyFont="1" applyFill="1" applyAlignment="1">
      <alignment/>
      <protection/>
    </xf>
    <xf numFmtId="168" fontId="1" fillId="25" borderId="0" xfId="57" applyNumberFormat="1" applyFont="1" applyFill="1" applyAlignment="1">
      <alignment/>
      <protection/>
    </xf>
    <xf numFmtId="0" fontId="1" fillId="25" borderId="0" xfId="57" applyFont="1" applyFill="1" applyAlignment="1">
      <alignment/>
      <protection/>
    </xf>
    <xf numFmtId="0" fontId="1" fillId="25" borderId="0" xfId="57" applyFont="1" applyFill="1" applyBorder="1" applyAlignment="1">
      <alignment/>
      <protection/>
    </xf>
    <xf numFmtId="0" fontId="35" fillId="25" borderId="10" xfId="57" applyFont="1" applyFill="1" applyBorder="1" applyAlignment="1">
      <alignment/>
      <protection/>
    </xf>
    <xf numFmtId="3" fontId="35" fillId="25" borderId="10" xfId="57" applyNumberFormat="1" applyFont="1" applyFill="1" applyBorder="1" applyAlignment="1">
      <alignment/>
      <protection/>
    </xf>
    <xf numFmtId="1" fontId="35" fillId="25" borderId="10" xfId="57" applyNumberFormat="1" applyFont="1" applyFill="1" applyBorder="1" applyAlignment="1">
      <alignment/>
      <protection/>
    </xf>
    <xf numFmtId="0" fontId="35" fillId="25" borderId="14" xfId="57" applyFont="1" applyFill="1" applyBorder="1" applyAlignment="1">
      <alignment/>
      <protection/>
    </xf>
    <xf numFmtId="3" fontId="1" fillId="25" borderId="0" xfId="57" applyNumberFormat="1" applyFont="1" applyFill="1" applyBorder="1" applyAlignment="1">
      <alignment/>
      <protection/>
    </xf>
    <xf numFmtId="0" fontId="38" fillId="25" borderId="0" xfId="57" applyFont="1" applyFill="1" applyAlignment="1">
      <alignment/>
      <protection/>
    </xf>
    <xf numFmtId="3" fontId="38" fillId="25" borderId="0" xfId="57" applyNumberFormat="1" applyFont="1" applyFill="1" applyAlignment="1">
      <alignment/>
      <protection/>
    </xf>
    <xf numFmtId="168" fontId="38" fillId="25" borderId="0" xfId="57" applyNumberFormat="1" applyFont="1" applyFill="1" applyAlignment="1">
      <alignment/>
      <protection/>
    </xf>
    <xf numFmtId="168" fontId="38" fillId="25" borderId="0" xfId="57" applyNumberFormat="1" applyFont="1" applyFill="1" applyBorder="1" applyAlignment="1">
      <alignment/>
      <protection/>
    </xf>
    <xf numFmtId="9" fontId="26" fillId="25" borderId="0" xfId="62" applyFont="1" applyFill="1" applyAlignment="1">
      <alignment horizontal="right"/>
    </xf>
    <xf numFmtId="0" fontId="12" fillId="24" borderId="13" xfId="54" applyFill="1" applyBorder="1" applyAlignment="1" applyProtection="1">
      <alignment horizontal="right"/>
      <protection/>
    </xf>
    <xf numFmtId="0" fontId="0" fillId="24" borderId="0" xfId="0" applyFill="1" applyBorder="1" applyAlignment="1">
      <alignment/>
    </xf>
    <xf numFmtId="0" fontId="12" fillId="25" borderId="0" xfId="54" applyFill="1" applyAlignment="1" applyProtection="1">
      <alignment/>
      <protection/>
    </xf>
    <xf numFmtId="0" fontId="12" fillId="25" borderId="0" xfId="54" applyFill="1" applyAlignment="1" applyProtection="1">
      <alignment vertical="top"/>
      <protection/>
    </xf>
    <xf numFmtId="0" fontId="24" fillId="25" borderId="12" xfId="0" applyFont="1" applyFill="1" applyBorder="1" applyAlignment="1">
      <alignment horizontal="center"/>
    </xf>
    <xf numFmtId="0" fontId="24" fillId="25" borderId="0" xfId="0" applyFont="1" applyFill="1" applyAlignment="1">
      <alignment horizontal="center"/>
    </xf>
    <xf numFmtId="0" fontId="27" fillId="25" borderId="0" xfId="0" applyFont="1" applyFill="1" applyAlignment="1">
      <alignment vertical="top"/>
    </xf>
    <xf numFmtId="0" fontId="28" fillId="25" borderId="0" xfId="0" applyFont="1" applyFill="1" applyAlignment="1">
      <alignment horizontal="left" vertical="top"/>
    </xf>
    <xf numFmtId="0" fontId="23" fillId="25" borderId="10" xfId="0" applyFont="1" applyFill="1" applyBorder="1" applyAlignment="1">
      <alignment/>
    </xf>
    <xf numFmtId="0" fontId="35" fillId="25" borderId="12" xfId="0" applyFont="1" applyFill="1" applyBorder="1" applyAlignment="1">
      <alignment horizontal="center"/>
    </xf>
    <xf numFmtId="0" fontId="35" fillId="25" borderId="0" xfId="0" applyFont="1" applyFill="1" applyBorder="1" applyAlignment="1">
      <alignment horizontal="center"/>
    </xf>
    <xf numFmtId="0" fontId="29" fillId="25" borderId="0" xfId="0" applyFont="1" applyFill="1" applyAlignment="1">
      <alignment vertical="top"/>
    </xf>
    <xf numFmtId="0" fontId="28" fillId="25" borderId="0" xfId="0" applyFont="1" applyFill="1" applyAlignment="1">
      <alignment vertical="top"/>
    </xf>
    <xf numFmtId="0" fontId="23" fillId="25" borderId="10" xfId="0" applyFont="1" applyFill="1" applyBorder="1" applyAlignment="1">
      <alignment horizontal="left"/>
    </xf>
    <xf numFmtId="0" fontId="27" fillId="25" borderId="0" xfId="0" applyFont="1" applyFill="1" applyAlignment="1">
      <alignment vertical="top" wrapText="1"/>
    </xf>
    <xf numFmtId="0" fontId="28" fillId="25" borderId="0" xfId="0" applyFont="1" applyFill="1" applyAlignment="1">
      <alignment vertical="top" wrapText="1"/>
    </xf>
    <xf numFmtId="0" fontId="24" fillId="25" borderId="14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left" wrapText="1"/>
    </xf>
    <xf numFmtId="0" fontId="27" fillId="25" borderId="0" xfId="0" applyFont="1" applyFill="1" applyAlignment="1">
      <alignment horizontal="left" vertical="top"/>
    </xf>
    <xf numFmtId="0" fontId="29" fillId="25" borderId="0" xfId="0" applyFont="1" applyFill="1" applyAlignment="1">
      <alignment vertical="top" wrapText="1"/>
    </xf>
    <xf numFmtId="0" fontId="28" fillId="0" borderId="0" xfId="0" applyFont="1" applyAlignment="1">
      <alignment horizontal="left" vertical="top"/>
    </xf>
    <xf numFmtId="0" fontId="20" fillId="25" borderId="10" xfId="57" applyFont="1" applyFill="1" applyBorder="1" applyAlignment="1">
      <alignment wrapText="1"/>
      <protection/>
    </xf>
    <xf numFmtId="0" fontId="35" fillId="25" borderId="14" xfId="0" applyFont="1" applyFill="1" applyBorder="1" applyAlignment="1">
      <alignment horizontal="center"/>
    </xf>
    <xf numFmtId="0" fontId="29" fillId="0" borderId="0" xfId="0" applyFont="1" applyAlignment="1">
      <alignment vertical="top"/>
    </xf>
    <xf numFmtId="0" fontId="23" fillId="25" borderId="10" xfId="0" applyFont="1" applyFill="1" applyBorder="1" applyAlignment="1">
      <alignment wrapText="1"/>
    </xf>
    <xf numFmtId="0" fontId="1" fillId="24" borderId="13" xfId="0" applyFont="1" applyFill="1" applyBorder="1" applyAlignment="1">
      <alignment wrapText="1"/>
    </xf>
    <xf numFmtId="0" fontId="0" fillId="24" borderId="0" xfId="0" applyFont="1" applyFill="1" applyAlignment="1">
      <alignment vertical="top" wrapText="1"/>
    </xf>
    <xf numFmtId="0" fontId="28" fillId="0" borderId="0" xfId="0" applyFont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crosoft Excel found an error in the formula you entered. Do you want to accept the correction proposed below?&#10;&#10;|&#10;&#10;• To accept the correction, click Yes.&#10;• To close this message and correct the formula yourself, click No." xfId="57"/>
    <cellStyle name="Neutral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E8C"/>
      <rgbColor rgb="00FFCC00"/>
      <rgbColor rgb="00806600"/>
      <rgbColor rgb="004CC3FF"/>
      <rgbColor rgb="00002233"/>
      <rgbColor rgb="00FFE5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2438400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457200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A1" sqref="A1"/>
    </sheetView>
  </sheetViews>
  <sheetFormatPr defaultColWidth="0.85546875" defaultRowHeight="12.75"/>
  <cols>
    <col min="1" max="1" width="4.421875" style="2" customWidth="1"/>
    <col min="2" max="2" width="9.140625" style="2" customWidth="1"/>
    <col min="3" max="3" width="121.7109375" style="2" customWidth="1"/>
    <col min="4" max="4" width="2.7109375" style="2" customWidth="1"/>
    <col min="5" max="255" width="9.140625" style="2" customWidth="1"/>
    <col min="256" max="16384" width="0.85546875" style="2" customWidth="1"/>
  </cols>
  <sheetData>
    <row r="1" spans="1:4" s="18" customFormat="1" ht="57" customHeight="1">
      <c r="A1" s="17"/>
      <c r="B1" s="17"/>
      <c r="C1" s="17"/>
      <c r="D1" s="17"/>
    </row>
    <row r="2" spans="1:4" s="18" customFormat="1" ht="7.5" customHeight="1">
      <c r="A2" s="19"/>
      <c r="B2" s="19"/>
      <c r="C2" s="19"/>
      <c r="D2" s="17"/>
    </row>
    <row r="3" spans="1:4" s="18" customFormat="1" ht="15" customHeight="1">
      <c r="A3" s="17"/>
      <c r="B3" s="17"/>
      <c r="C3" s="17"/>
      <c r="D3" s="17"/>
    </row>
    <row r="4" spans="1:4" ht="12.75">
      <c r="A4" s="6" t="s">
        <v>135</v>
      </c>
      <c r="B4" s="7"/>
      <c r="C4" s="7"/>
      <c r="D4" s="1"/>
    </row>
    <row r="5" spans="1:5" ht="15.75" customHeight="1" thickBot="1">
      <c r="A5" s="9" t="s">
        <v>153</v>
      </c>
      <c r="B5" s="4"/>
      <c r="C5" s="4"/>
      <c r="D5" s="1"/>
      <c r="E5" s="3"/>
    </row>
    <row r="6" spans="1:5" ht="6" customHeight="1">
      <c r="A6" s="47"/>
      <c r="B6" s="153"/>
      <c r="C6" s="153"/>
      <c r="D6" s="1"/>
      <c r="E6" s="3"/>
    </row>
    <row r="7" spans="1:4" ht="12.75">
      <c r="A7" s="50"/>
      <c r="B7" s="154" t="s">
        <v>16</v>
      </c>
      <c r="C7" s="50" t="s">
        <v>144</v>
      </c>
      <c r="D7" s="1"/>
    </row>
    <row r="8" spans="1:4" ht="12.75">
      <c r="A8" s="15"/>
      <c r="B8" s="154" t="s">
        <v>17</v>
      </c>
      <c r="C8" s="50" t="s">
        <v>145</v>
      </c>
      <c r="D8" s="1"/>
    </row>
    <row r="9" spans="1:4" ht="12.75">
      <c r="A9" s="15"/>
      <c r="B9" s="155" t="s">
        <v>91</v>
      </c>
      <c r="C9" s="50" t="s">
        <v>146</v>
      </c>
      <c r="D9" s="1"/>
    </row>
    <row r="10" spans="1:4" ht="12.75">
      <c r="A10" s="15"/>
      <c r="B10" s="155" t="s">
        <v>92</v>
      </c>
      <c r="C10" s="50" t="s">
        <v>147</v>
      </c>
      <c r="D10" s="1"/>
    </row>
    <row r="11" spans="1:4" ht="12.75">
      <c r="A11" s="15"/>
      <c r="B11" s="155" t="s">
        <v>93</v>
      </c>
      <c r="C11" s="50" t="s">
        <v>148</v>
      </c>
      <c r="D11" s="1"/>
    </row>
    <row r="12" spans="1:4" ht="12.75">
      <c r="A12" s="15"/>
      <c r="B12" s="155" t="s">
        <v>94</v>
      </c>
      <c r="C12" s="50" t="s">
        <v>149</v>
      </c>
      <c r="D12" s="1"/>
    </row>
    <row r="13" spans="1:4" ht="12.75">
      <c r="A13" s="15"/>
      <c r="B13" s="155" t="s">
        <v>95</v>
      </c>
      <c r="C13" s="50" t="s">
        <v>150</v>
      </c>
      <c r="D13" s="1"/>
    </row>
    <row r="14" spans="1:4" ht="12.75">
      <c r="A14" s="15"/>
      <c r="B14" s="155" t="s">
        <v>102</v>
      </c>
      <c r="C14" s="50" t="s">
        <v>151</v>
      </c>
      <c r="D14" s="1"/>
    </row>
    <row r="15" spans="1:4" ht="12.75">
      <c r="A15" s="15"/>
      <c r="B15" s="15"/>
      <c r="C15" s="15"/>
      <c r="D15" s="15"/>
    </row>
    <row r="20" ht="12.75">
      <c r="C20" s="14"/>
    </row>
    <row r="65517" ht="3.75" customHeight="1"/>
  </sheetData>
  <sheetProtection/>
  <hyperlinks>
    <hyperlink ref="B7" location="'Table 9.1'!A1" display="Table 9.1"/>
    <hyperlink ref="B8" location="'Table 9.2'!A1" display="Table 9.2"/>
    <hyperlink ref="B9" location="'Table 9.3'!A1" display="Table 9.3"/>
    <hyperlink ref="B10" location="'Table 9.4'!A1" display="Table 9.4"/>
    <hyperlink ref="B11" location="'Table 9.5'!A1" display="Table 9.5"/>
    <hyperlink ref="B12" location="'Table 9.6'!A1" display="Table 9.6"/>
    <hyperlink ref="B13" location="'Table 9.7'!A1" display="Table 9.7"/>
    <hyperlink ref="B14" location="'Table 9.8'!A1" display="Table 9.8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19.8515625" style="2" customWidth="1"/>
    <col min="3" max="11" width="11.140625" style="2" customWidth="1"/>
    <col min="12" max="12" width="2.7109375" style="3" customWidth="1"/>
    <col min="13" max="16384" width="9.140625" style="2" customWidth="1"/>
  </cols>
  <sheetData>
    <row r="1" spans="1:12" s="18" customFormat="1" ht="57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8" customFormat="1" ht="7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7"/>
    </row>
    <row r="3" spans="1:12" s="18" customFormat="1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124" t="str">
        <f>'Table of contents'!A4</f>
        <v>Mental health services in Australia</v>
      </c>
      <c r="B4" s="125"/>
      <c r="C4" s="125"/>
      <c r="D4" s="8"/>
      <c r="E4" s="8"/>
      <c r="F4" s="124"/>
      <c r="G4" s="124"/>
      <c r="H4" s="124"/>
      <c r="I4" s="124"/>
      <c r="J4" s="124"/>
      <c r="K4" s="124"/>
      <c r="L4" s="31"/>
    </row>
    <row r="5" spans="1:12" ht="13.5" thickBot="1">
      <c r="A5" s="5" t="str">
        <f>'Table of contents'!A5</f>
        <v>9: Supported accommodation assistance (version 1.0)</v>
      </c>
      <c r="B5" s="4"/>
      <c r="C5" s="4"/>
      <c r="D5" s="4"/>
      <c r="E5" s="4"/>
      <c r="F5" s="5"/>
      <c r="G5" s="5"/>
      <c r="H5" s="5"/>
      <c r="I5" s="5"/>
      <c r="J5" s="152"/>
      <c r="K5" s="152" t="s">
        <v>103</v>
      </c>
      <c r="L5" s="31"/>
    </row>
    <row r="6" spans="1:12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1"/>
    </row>
    <row r="7" spans="1:12" ht="15.75" customHeight="1" thickBot="1">
      <c r="A7" s="160" t="s">
        <v>136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31"/>
    </row>
    <row r="8" spans="1:12" s="13" customFormat="1" ht="15" customHeight="1" thickBot="1">
      <c r="A8" s="77"/>
      <c r="B8" s="78"/>
      <c r="C8" s="79" t="s">
        <v>31</v>
      </c>
      <c r="D8" s="79" t="s">
        <v>10</v>
      </c>
      <c r="E8" s="79" t="s">
        <v>11</v>
      </c>
      <c r="F8" s="79" t="s">
        <v>32</v>
      </c>
      <c r="G8" s="79" t="s">
        <v>15</v>
      </c>
      <c r="H8" s="79" t="s">
        <v>12</v>
      </c>
      <c r="I8" s="79" t="s">
        <v>13</v>
      </c>
      <c r="J8" s="79" t="s">
        <v>14</v>
      </c>
      <c r="K8" s="79" t="s">
        <v>6</v>
      </c>
      <c r="L8" s="80"/>
    </row>
    <row r="9" spans="1:12" ht="12.75" customHeight="1">
      <c r="A9" s="33">
        <v>1</v>
      </c>
      <c r="B9" s="81"/>
      <c r="C9" s="156" t="s">
        <v>33</v>
      </c>
      <c r="D9" s="156"/>
      <c r="E9" s="156"/>
      <c r="F9" s="156"/>
      <c r="G9" s="156"/>
      <c r="H9" s="156"/>
      <c r="I9" s="156"/>
      <c r="J9" s="156"/>
      <c r="K9" s="156"/>
      <c r="L9" s="31"/>
    </row>
    <row r="10" spans="1:12" ht="12.75" customHeight="1">
      <c r="A10" s="33">
        <v>2</v>
      </c>
      <c r="B10" s="126" t="s">
        <v>34</v>
      </c>
      <c r="C10" s="82">
        <v>4135</v>
      </c>
      <c r="D10" s="82">
        <v>1533</v>
      </c>
      <c r="E10" s="82">
        <v>2762</v>
      </c>
      <c r="F10" s="82">
        <v>624</v>
      </c>
      <c r="G10" s="82">
        <v>443</v>
      </c>
      <c r="H10" s="82">
        <v>342</v>
      </c>
      <c r="I10" s="82">
        <v>325</v>
      </c>
      <c r="J10" s="82">
        <v>208</v>
      </c>
      <c r="K10" s="82">
        <v>10372</v>
      </c>
      <c r="L10" s="31"/>
    </row>
    <row r="11" spans="1:12" ht="12.75" customHeight="1">
      <c r="A11" s="33">
        <v>3</v>
      </c>
      <c r="B11" s="126" t="s">
        <v>35</v>
      </c>
      <c r="C11" s="82">
        <v>4360</v>
      </c>
      <c r="D11" s="82">
        <v>7020</v>
      </c>
      <c r="E11" s="82">
        <v>1545</v>
      </c>
      <c r="F11" s="82">
        <v>659</v>
      </c>
      <c r="G11" s="82">
        <v>845</v>
      </c>
      <c r="H11" s="82">
        <v>395</v>
      </c>
      <c r="I11" s="82">
        <v>191</v>
      </c>
      <c r="J11" s="82">
        <v>174</v>
      </c>
      <c r="K11" s="82">
        <v>15189</v>
      </c>
      <c r="L11" s="31"/>
    </row>
    <row r="12" spans="1:12" ht="12.75" customHeight="1">
      <c r="A12" s="33">
        <v>4</v>
      </c>
      <c r="B12" s="127" t="s">
        <v>6</v>
      </c>
      <c r="C12" s="83">
        <v>8495</v>
      </c>
      <c r="D12" s="83">
        <v>8553</v>
      </c>
      <c r="E12" s="83">
        <v>4307</v>
      </c>
      <c r="F12" s="83">
        <v>1283</v>
      </c>
      <c r="G12" s="83">
        <v>1288</v>
      </c>
      <c r="H12" s="83">
        <v>737</v>
      </c>
      <c r="I12" s="83">
        <v>516</v>
      </c>
      <c r="J12" s="83">
        <v>382</v>
      </c>
      <c r="K12" s="83">
        <v>25561</v>
      </c>
      <c r="L12" s="31"/>
    </row>
    <row r="13" spans="1:12" ht="12.75" customHeight="1">
      <c r="A13" s="33">
        <v>5</v>
      </c>
      <c r="B13" s="127"/>
      <c r="C13" s="84"/>
      <c r="D13" s="84"/>
      <c r="E13" s="84"/>
      <c r="F13" s="85"/>
      <c r="G13" s="84"/>
      <c r="H13" s="85"/>
      <c r="I13" s="85"/>
      <c r="J13" s="85"/>
      <c r="K13" s="84"/>
      <c r="L13" s="31"/>
    </row>
    <row r="14" spans="1:12" ht="12.75" customHeight="1">
      <c r="A14" s="33">
        <v>6</v>
      </c>
      <c r="B14" s="81"/>
      <c r="C14" s="157" t="s">
        <v>152</v>
      </c>
      <c r="D14" s="157"/>
      <c r="E14" s="157"/>
      <c r="F14" s="157"/>
      <c r="G14" s="157"/>
      <c r="H14" s="157"/>
      <c r="I14" s="157"/>
      <c r="J14" s="157"/>
      <c r="K14" s="157"/>
      <c r="L14" s="31"/>
    </row>
    <row r="15" spans="1:12" ht="12.75" customHeight="1">
      <c r="A15" s="33">
        <v>7</v>
      </c>
      <c r="B15" s="126" t="s">
        <v>34</v>
      </c>
      <c r="C15" s="20">
        <v>56.860700771352874</v>
      </c>
      <c r="D15" s="20">
        <v>27.44574139845452</v>
      </c>
      <c r="E15" s="20">
        <v>60.721166075027355</v>
      </c>
      <c r="F15" s="20">
        <v>26.930632904399705</v>
      </c>
      <c r="G15" s="20">
        <v>26.84235177780592</v>
      </c>
      <c r="H15" s="20">
        <v>67.15204637025518</v>
      </c>
      <c r="I15" s="20">
        <v>89.80033930712821</v>
      </c>
      <c r="J15" s="20">
        <v>90.48435229734551</v>
      </c>
      <c r="K15" s="20">
        <v>46.14417215388735</v>
      </c>
      <c r="L15" s="31"/>
    </row>
    <row r="16" spans="1:12" ht="12.75" customHeight="1">
      <c r="A16" s="33">
        <v>8</v>
      </c>
      <c r="B16" s="126" t="s">
        <v>35</v>
      </c>
      <c r="C16" s="20">
        <v>59.95469295359094</v>
      </c>
      <c r="D16" s="20">
        <v>125.68108585593652</v>
      </c>
      <c r="E16" s="20">
        <v>33.96603967629155</v>
      </c>
      <c r="F16" s="20">
        <v>28.441165198716998</v>
      </c>
      <c r="G16" s="20">
        <v>51.20042269130023</v>
      </c>
      <c r="H16" s="20">
        <v>77.55865004751695</v>
      </c>
      <c r="I16" s="20">
        <v>52.77496863895843</v>
      </c>
      <c r="J16" s="20">
        <v>75.69364086412557</v>
      </c>
      <c r="K16" s="20">
        <v>67.57460767888496</v>
      </c>
      <c r="L16" s="31"/>
    </row>
    <row r="17" spans="1:12" ht="12.75" customHeight="1" thickBot="1">
      <c r="A17" s="39">
        <v>9</v>
      </c>
      <c r="B17" s="90" t="s">
        <v>6</v>
      </c>
      <c r="C17" s="29">
        <v>116.81539372494382</v>
      </c>
      <c r="D17" s="29">
        <v>153.12682725439106</v>
      </c>
      <c r="E17" s="29">
        <v>94.6872057513189</v>
      </c>
      <c r="F17" s="29">
        <v>55.3717981031167</v>
      </c>
      <c r="G17" s="29">
        <v>78.04277446910615</v>
      </c>
      <c r="H17" s="29">
        <v>144.7106964177721</v>
      </c>
      <c r="I17" s="29">
        <v>142.57530794608664</v>
      </c>
      <c r="J17" s="29">
        <v>166.17799316147108</v>
      </c>
      <c r="K17" s="29">
        <v>113.71877983277231</v>
      </c>
      <c r="L17" s="31"/>
    </row>
    <row r="18" spans="1:12" ht="6" customHeight="1">
      <c r="A18" s="44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31"/>
    </row>
    <row r="19" spans="1:12" s="129" customFormat="1" ht="12.75">
      <c r="A19" s="121" t="s">
        <v>7</v>
      </c>
      <c r="B19" s="158" t="s">
        <v>123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28"/>
    </row>
    <row r="20" spans="1:12" s="129" customFormat="1" ht="6" customHeight="1">
      <c r="A20" s="121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28"/>
    </row>
    <row r="21" spans="1:12" s="129" customFormat="1" ht="12.75">
      <c r="A21" s="123"/>
      <c r="B21" s="159" t="s">
        <v>30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30"/>
    </row>
    <row r="22" spans="1:12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</sheetData>
  <sheetProtection/>
  <mergeCells count="6">
    <mergeCell ref="C9:K9"/>
    <mergeCell ref="C14:K14"/>
    <mergeCell ref="B19:K19"/>
    <mergeCell ref="B20:K20"/>
    <mergeCell ref="B21:K21"/>
    <mergeCell ref="A7:K7"/>
  </mergeCells>
  <hyperlinks>
    <hyperlink ref="K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9.140625" defaultRowHeight="12.75"/>
  <cols>
    <col min="1" max="1" width="4.421875" style="52" customWidth="1"/>
    <col min="2" max="2" width="24.57421875" style="52" customWidth="1"/>
    <col min="3" max="8" width="11.140625" style="52" customWidth="1"/>
    <col min="9" max="9" width="15.57421875" style="52" customWidth="1"/>
    <col min="10" max="10" width="2.7109375" style="52" customWidth="1"/>
    <col min="11" max="16384" width="9.140625" style="52" customWidth="1"/>
  </cols>
  <sheetData>
    <row r="1" spans="1:10" ht="57" customHeigh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7.5" customHeight="1">
      <c r="A2" s="19"/>
      <c r="B2" s="19"/>
      <c r="C2" s="19"/>
      <c r="D2" s="19"/>
      <c r="E2" s="19"/>
      <c r="F2" s="19"/>
      <c r="G2" s="19"/>
      <c r="H2" s="19"/>
      <c r="I2" s="19"/>
      <c r="J2" s="17"/>
    </row>
    <row r="3" spans="1:10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24" t="str">
        <f>'Table of contents'!A4</f>
        <v>Mental health services in Australia</v>
      </c>
      <c r="B4" s="125"/>
      <c r="C4" s="125"/>
      <c r="D4" s="53"/>
      <c r="E4" s="53"/>
      <c r="F4" s="53"/>
      <c r="G4" s="53"/>
      <c r="H4" s="53"/>
      <c r="I4" s="53"/>
      <c r="J4" s="58"/>
    </row>
    <row r="5" spans="1:10" ht="13.5" thickBot="1">
      <c r="A5" s="55" t="str">
        <f>'Table of contents'!A5</f>
        <v>9: Supported accommodation assistance (version 1.0)</v>
      </c>
      <c r="B5" s="56"/>
      <c r="C5" s="56"/>
      <c r="D5" s="56"/>
      <c r="E5" s="56"/>
      <c r="F5" s="56"/>
      <c r="G5" s="56"/>
      <c r="H5" s="56"/>
      <c r="I5" s="57" t="s">
        <v>103</v>
      </c>
      <c r="J5" s="58"/>
    </row>
    <row r="6" spans="1:10" ht="6" customHeight="1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15.75" customHeight="1" thickBot="1">
      <c r="A7" s="165" t="s">
        <v>137</v>
      </c>
      <c r="B7" s="165"/>
      <c r="C7" s="165"/>
      <c r="D7" s="165"/>
      <c r="E7" s="165"/>
      <c r="F7" s="165"/>
      <c r="G7" s="165"/>
      <c r="H7" s="165"/>
      <c r="I7" s="165"/>
      <c r="J7" s="58"/>
    </row>
    <row r="8" spans="1:10" ht="38.25" customHeight="1" thickBot="1">
      <c r="A8" s="10"/>
      <c r="B8" s="90"/>
      <c r="C8" s="91" t="s">
        <v>96</v>
      </c>
      <c r="D8" s="91" t="s">
        <v>97</v>
      </c>
      <c r="E8" s="91" t="s">
        <v>98</v>
      </c>
      <c r="F8" s="91" t="s">
        <v>99</v>
      </c>
      <c r="G8" s="91" t="s">
        <v>104</v>
      </c>
      <c r="H8" s="91" t="s">
        <v>111</v>
      </c>
      <c r="I8" s="92" t="s">
        <v>121</v>
      </c>
      <c r="J8" s="58"/>
    </row>
    <row r="9" spans="1:10" ht="12.75" customHeight="1">
      <c r="A9" s="11">
        <v>1</v>
      </c>
      <c r="B9" s="81"/>
      <c r="C9" s="161" t="s">
        <v>18</v>
      </c>
      <c r="D9" s="161"/>
      <c r="E9" s="161"/>
      <c r="F9" s="161"/>
      <c r="G9" s="161"/>
      <c r="H9" s="161"/>
      <c r="I9" s="161"/>
      <c r="J9" s="58"/>
    </row>
    <row r="10" spans="1:10" ht="12.75" customHeight="1">
      <c r="A10" s="11">
        <v>2</v>
      </c>
      <c r="B10" s="93" t="s">
        <v>37</v>
      </c>
      <c r="C10" s="38">
        <v>13791</v>
      </c>
      <c r="D10" s="64">
        <v>15067</v>
      </c>
      <c r="E10" s="38">
        <v>15215</v>
      </c>
      <c r="F10" s="38">
        <v>16476</v>
      </c>
      <c r="G10" s="94">
        <v>17370</v>
      </c>
      <c r="H10" s="94">
        <v>18509</v>
      </c>
      <c r="I10" s="131">
        <f>((H10/D10)^(1/4)-1)*100</f>
        <v>5.278343224302184</v>
      </c>
      <c r="J10" s="58"/>
    </row>
    <row r="11" spans="1:10" ht="12.75" customHeight="1">
      <c r="A11" s="11">
        <v>3</v>
      </c>
      <c r="B11" s="93" t="s">
        <v>100</v>
      </c>
      <c r="C11" s="95">
        <v>67.1</v>
      </c>
      <c r="D11" s="96">
        <v>73.4</v>
      </c>
      <c r="E11" s="95">
        <v>72.7</v>
      </c>
      <c r="F11" s="95">
        <v>77.4</v>
      </c>
      <c r="G11" s="59">
        <v>79.52305518111069</v>
      </c>
      <c r="H11" s="59">
        <v>83.78249292011377</v>
      </c>
      <c r="I11" s="131">
        <f>((H11/D11)^(1/4)-1)*100</f>
        <v>3.362809332552641</v>
      </c>
      <c r="J11" s="58"/>
    </row>
    <row r="12" spans="1:10" ht="12.75" customHeight="1">
      <c r="A12" s="11">
        <v>4</v>
      </c>
      <c r="B12" s="132"/>
      <c r="C12" s="38"/>
      <c r="D12" s="60"/>
      <c r="E12" s="61"/>
      <c r="F12" s="61"/>
      <c r="G12" s="38"/>
      <c r="H12" s="38"/>
      <c r="I12" s="61"/>
      <c r="J12" s="58"/>
    </row>
    <row r="13" spans="1:10" ht="12.75" customHeight="1">
      <c r="A13" s="11">
        <v>5</v>
      </c>
      <c r="B13" s="132"/>
      <c r="C13" s="162" t="s">
        <v>19</v>
      </c>
      <c r="D13" s="162"/>
      <c r="E13" s="162"/>
      <c r="F13" s="162"/>
      <c r="G13" s="162"/>
      <c r="H13" s="162"/>
      <c r="I13" s="162"/>
      <c r="J13" s="58"/>
    </row>
    <row r="14" spans="1:10" ht="12.75" customHeight="1">
      <c r="A14" s="11">
        <v>6</v>
      </c>
      <c r="B14" s="93" t="s">
        <v>37</v>
      </c>
      <c r="C14" s="38">
        <v>20392</v>
      </c>
      <c r="D14" s="64">
        <v>23678</v>
      </c>
      <c r="E14" s="38">
        <v>22509</v>
      </c>
      <c r="F14" s="38">
        <v>22924</v>
      </c>
      <c r="G14" s="94">
        <v>24148</v>
      </c>
      <c r="H14" s="94">
        <v>25561</v>
      </c>
      <c r="I14" s="131">
        <f>((H14/D14)^(1/4)-1)*100</f>
        <v>1.9314508976518319</v>
      </c>
      <c r="J14" s="58"/>
    </row>
    <row r="15" spans="1:10" ht="14.25" customHeight="1" thickBot="1">
      <c r="A15" s="12">
        <v>7</v>
      </c>
      <c r="B15" s="97" t="s">
        <v>101</v>
      </c>
      <c r="C15" s="62">
        <v>99.2</v>
      </c>
      <c r="D15" s="98">
        <v>108.5</v>
      </c>
      <c r="E15" s="62">
        <v>107.3</v>
      </c>
      <c r="F15" s="62">
        <v>107.6</v>
      </c>
      <c r="G15" s="62">
        <v>110.54399775374867</v>
      </c>
      <c r="H15" s="62">
        <v>115.24706425468385</v>
      </c>
      <c r="I15" s="63">
        <f>((H15/D15)^(1/4)-1)*100</f>
        <v>1.5196316367505514</v>
      </c>
      <c r="J15" s="58"/>
    </row>
    <row r="16" spans="1:10" ht="6" customHeight="1">
      <c r="A16" s="11"/>
      <c r="B16" s="81"/>
      <c r="C16" s="99"/>
      <c r="D16" s="100"/>
      <c r="E16" s="24"/>
      <c r="F16" s="25"/>
      <c r="G16" s="26"/>
      <c r="H16" s="26"/>
      <c r="I16" s="27"/>
      <c r="J16" s="54"/>
    </row>
    <row r="17" spans="1:10" s="133" customFormat="1" ht="12.75">
      <c r="A17" s="121" t="s">
        <v>7</v>
      </c>
      <c r="B17" s="163" t="s">
        <v>124</v>
      </c>
      <c r="C17" s="163"/>
      <c r="D17" s="163"/>
      <c r="E17" s="163"/>
      <c r="F17" s="163"/>
      <c r="G17" s="163"/>
      <c r="H17" s="163"/>
      <c r="I17" s="163"/>
      <c r="J17" s="54"/>
    </row>
    <row r="18" spans="1:10" s="133" customFormat="1" ht="6" customHeight="1">
      <c r="A18" s="121"/>
      <c r="B18" s="158"/>
      <c r="C18" s="158"/>
      <c r="D18" s="158"/>
      <c r="E18" s="158"/>
      <c r="F18" s="158"/>
      <c r="G18" s="158"/>
      <c r="H18" s="158"/>
      <c r="I18" s="158"/>
      <c r="J18" s="54"/>
    </row>
    <row r="19" spans="1:10" s="133" customFormat="1" ht="12.75">
      <c r="A19" s="123"/>
      <c r="B19" s="164" t="s">
        <v>30</v>
      </c>
      <c r="C19" s="164"/>
      <c r="D19" s="164"/>
      <c r="E19" s="164"/>
      <c r="F19" s="164"/>
      <c r="G19" s="164"/>
      <c r="H19" s="164"/>
      <c r="I19" s="164"/>
      <c r="J19" s="54"/>
    </row>
    <row r="20" spans="1:10" ht="12.75">
      <c r="A20" s="54"/>
      <c r="B20" s="65"/>
      <c r="C20" s="65"/>
      <c r="D20" s="65"/>
      <c r="E20" s="65"/>
      <c r="F20" s="65"/>
      <c r="G20" s="65"/>
      <c r="H20" s="65"/>
      <c r="I20" s="65"/>
      <c r="J20" s="54"/>
    </row>
  </sheetData>
  <sheetProtection/>
  <mergeCells count="6">
    <mergeCell ref="C9:I9"/>
    <mergeCell ref="C13:I13"/>
    <mergeCell ref="B17:I17"/>
    <mergeCell ref="B18:I18"/>
    <mergeCell ref="B19:I19"/>
    <mergeCell ref="A7:I7"/>
  </mergeCells>
  <hyperlinks>
    <hyperlink ref="I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4.421875" style="52" customWidth="1"/>
    <col min="2" max="2" width="19.8515625" style="52" customWidth="1"/>
    <col min="3" max="4" width="10.7109375" style="52" customWidth="1"/>
    <col min="5" max="5" width="11.421875" style="52" customWidth="1"/>
    <col min="6" max="6" width="3.7109375" style="52" customWidth="1"/>
    <col min="7" max="8" width="10.7109375" style="52" customWidth="1"/>
    <col min="9" max="9" width="11.57421875" style="52" customWidth="1"/>
    <col min="10" max="10" width="2.7109375" style="52" customWidth="1"/>
    <col min="11" max="16384" width="9.140625" style="52" customWidth="1"/>
  </cols>
  <sheetData>
    <row r="1" spans="1:10" ht="57" customHeigh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7.5" customHeight="1">
      <c r="A2" s="19"/>
      <c r="B2" s="19"/>
      <c r="C2" s="19"/>
      <c r="D2" s="19"/>
      <c r="E2" s="19"/>
      <c r="F2" s="19"/>
      <c r="G2" s="19"/>
      <c r="H2" s="19"/>
      <c r="I2" s="19"/>
      <c r="J2" s="17"/>
    </row>
    <row r="3" spans="1:10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24" t="str">
        <f>'Table of contents'!A4</f>
        <v>Mental health services in Australia</v>
      </c>
      <c r="B4" s="125"/>
      <c r="C4" s="125"/>
      <c r="D4" s="53"/>
      <c r="E4" s="53"/>
      <c r="F4" s="53"/>
      <c r="G4" s="53"/>
      <c r="H4" s="53"/>
      <c r="I4" s="53"/>
      <c r="J4" s="58"/>
    </row>
    <row r="5" spans="1:10" ht="13.5" thickBot="1">
      <c r="A5" s="55" t="str">
        <f>'Table of contents'!A5</f>
        <v>9: Supported accommodation assistance (version 1.0)</v>
      </c>
      <c r="B5" s="56"/>
      <c r="C5" s="56"/>
      <c r="D5" s="56"/>
      <c r="E5" s="56"/>
      <c r="F5" s="56"/>
      <c r="G5" s="56"/>
      <c r="H5" s="56"/>
      <c r="I5" s="57" t="s">
        <v>103</v>
      </c>
      <c r="J5" s="58"/>
    </row>
    <row r="6" spans="1:10" ht="6" customHeight="1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28.5" customHeight="1" thickBot="1">
      <c r="A7" s="169" t="s">
        <v>138</v>
      </c>
      <c r="B7" s="169"/>
      <c r="C7" s="169"/>
      <c r="D7" s="169"/>
      <c r="E7" s="169"/>
      <c r="F7" s="169"/>
      <c r="G7" s="169"/>
      <c r="H7" s="169"/>
      <c r="I7" s="169"/>
      <c r="J7" s="58"/>
    </row>
    <row r="8" spans="1:10" ht="15" customHeight="1" thickBot="1">
      <c r="A8" s="134"/>
      <c r="B8" s="134"/>
      <c r="C8" s="168" t="s">
        <v>18</v>
      </c>
      <c r="D8" s="168"/>
      <c r="E8" s="168"/>
      <c r="F8" s="120"/>
      <c r="G8" s="168" t="s">
        <v>19</v>
      </c>
      <c r="H8" s="168"/>
      <c r="I8" s="168"/>
      <c r="J8" s="58"/>
    </row>
    <row r="9" spans="1:10" ht="38.25" customHeight="1" thickBot="1">
      <c r="A9" s="90"/>
      <c r="B9" s="90" t="s">
        <v>20</v>
      </c>
      <c r="C9" s="101" t="s">
        <v>36</v>
      </c>
      <c r="D9" s="92" t="s">
        <v>154</v>
      </c>
      <c r="E9" s="92" t="s">
        <v>116</v>
      </c>
      <c r="F9" s="101"/>
      <c r="G9" s="102" t="s">
        <v>126</v>
      </c>
      <c r="H9" s="101" t="s">
        <v>154</v>
      </c>
      <c r="I9" s="101" t="s">
        <v>117</v>
      </c>
      <c r="J9" s="58"/>
    </row>
    <row r="10" spans="1:10" ht="12.75" customHeight="1">
      <c r="A10" s="33">
        <v>1</v>
      </c>
      <c r="B10" s="81" t="s">
        <v>0</v>
      </c>
      <c r="C10" s="103"/>
      <c r="D10" s="103"/>
      <c r="E10" s="103"/>
      <c r="F10" s="103"/>
      <c r="G10" s="103"/>
      <c r="H10" s="103"/>
      <c r="I10" s="103"/>
      <c r="J10" s="58"/>
    </row>
    <row r="11" spans="1:10" ht="12.75" customHeight="1">
      <c r="A11" s="33">
        <v>2</v>
      </c>
      <c r="B11" s="132" t="s">
        <v>1</v>
      </c>
      <c r="C11" s="61">
        <v>302</v>
      </c>
      <c r="D11" s="32">
        <f aca="true" t="shared" si="0" ref="D11:D17">(C11/$C$37)*100</f>
        <v>1.631638662272408</v>
      </c>
      <c r="E11" s="32">
        <v>7.1</v>
      </c>
      <c r="F11" s="21"/>
      <c r="G11" s="61">
        <v>335</v>
      </c>
      <c r="H11" s="32">
        <f>G11/24442*100</f>
        <v>1.370591604615007</v>
      </c>
      <c r="I11" s="32">
        <v>7.9</v>
      </c>
      <c r="J11" s="58"/>
    </row>
    <row r="12" spans="1:10" ht="12.75" customHeight="1">
      <c r="A12" s="33">
        <v>3</v>
      </c>
      <c r="B12" s="132" t="s">
        <v>21</v>
      </c>
      <c r="C12" s="38">
        <v>1233</v>
      </c>
      <c r="D12" s="32">
        <f t="shared" si="0"/>
        <v>6.661624074774434</v>
      </c>
      <c r="E12" s="32">
        <v>140</v>
      </c>
      <c r="F12" s="21"/>
      <c r="G12" s="38">
        <v>1448</v>
      </c>
      <c r="H12" s="32">
        <f aca="true" t="shared" si="1" ref="H12:H17">G12/24442*100</f>
        <v>5.924228786515015</v>
      </c>
      <c r="I12" s="32">
        <v>164.4</v>
      </c>
      <c r="J12" s="58"/>
    </row>
    <row r="13" spans="1:10" ht="12.75" customHeight="1">
      <c r="A13" s="33">
        <v>4</v>
      </c>
      <c r="B13" s="132" t="s">
        <v>22</v>
      </c>
      <c r="C13" s="38">
        <v>1044</v>
      </c>
      <c r="D13" s="32">
        <f t="shared" si="0"/>
        <v>5.640499216597331</v>
      </c>
      <c r="E13" s="32">
        <v>169.8</v>
      </c>
      <c r="F13" s="21"/>
      <c r="G13" s="38">
        <v>1268</v>
      </c>
      <c r="H13" s="32">
        <f t="shared" si="1"/>
        <v>5.18779150642337</v>
      </c>
      <c r="I13" s="32">
        <v>206.2</v>
      </c>
      <c r="J13" s="58"/>
    </row>
    <row r="14" spans="1:10" ht="12.75" customHeight="1">
      <c r="A14" s="33">
        <v>5</v>
      </c>
      <c r="B14" s="132" t="s">
        <v>23</v>
      </c>
      <c r="C14" s="38">
        <v>2323</v>
      </c>
      <c r="D14" s="32">
        <f t="shared" si="0"/>
        <v>12.550651034631802</v>
      </c>
      <c r="E14" s="32">
        <v>140.7</v>
      </c>
      <c r="F14" s="21"/>
      <c r="G14" s="38">
        <v>2885</v>
      </c>
      <c r="H14" s="32">
        <f t="shared" si="1"/>
        <v>11.803453072579986</v>
      </c>
      <c r="I14" s="32">
        <v>174.7</v>
      </c>
      <c r="J14" s="58"/>
    </row>
    <row r="15" spans="1:10" ht="12.75" customHeight="1">
      <c r="A15" s="33">
        <v>6</v>
      </c>
      <c r="B15" s="132" t="s">
        <v>24</v>
      </c>
      <c r="C15" s="38">
        <v>9573</v>
      </c>
      <c r="D15" s="32">
        <f t="shared" si="0"/>
        <v>51.72078448322438</v>
      </c>
      <c r="E15" s="32">
        <v>149.5</v>
      </c>
      <c r="F15" s="21"/>
      <c r="G15" s="38">
        <v>12934</v>
      </c>
      <c r="H15" s="32">
        <f t="shared" si="1"/>
        <v>52.91710989280747</v>
      </c>
      <c r="I15" s="32">
        <v>201.9</v>
      </c>
      <c r="J15" s="58"/>
    </row>
    <row r="16" spans="1:10" ht="12.75" customHeight="1">
      <c r="A16" s="33">
        <v>7</v>
      </c>
      <c r="B16" s="132" t="s">
        <v>25</v>
      </c>
      <c r="C16" s="38">
        <v>3737</v>
      </c>
      <c r="D16" s="32">
        <f t="shared" si="0"/>
        <v>20.190177751364203</v>
      </c>
      <c r="E16" s="32">
        <v>66.5</v>
      </c>
      <c r="F16" s="21"/>
      <c r="G16" s="38">
        <v>5209</v>
      </c>
      <c r="H16" s="32">
        <f t="shared" si="1"/>
        <v>21.311676622207678</v>
      </c>
      <c r="I16" s="32">
        <v>92.7</v>
      </c>
      <c r="J16" s="58"/>
    </row>
    <row r="17" spans="1:10" ht="12.75" customHeight="1">
      <c r="A17" s="33">
        <v>8</v>
      </c>
      <c r="B17" s="132" t="s">
        <v>26</v>
      </c>
      <c r="C17" s="61">
        <v>297</v>
      </c>
      <c r="D17" s="32">
        <f t="shared" si="0"/>
        <v>1.6046247771354476</v>
      </c>
      <c r="E17" s="32">
        <v>9.7</v>
      </c>
      <c r="F17" s="21"/>
      <c r="G17" s="61">
        <v>363</v>
      </c>
      <c r="H17" s="32">
        <f t="shared" si="1"/>
        <v>1.4851485148514851</v>
      </c>
      <c r="I17" s="32">
        <v>11.9</v>
      </c>
      <c r="J17" s="58"/>
    </row>
    <row r="18" spans="1:10" ht="12.75" customHeight="1">
      <c r="A18" s="33">
        <v>9</v>
      </c>
      <c r="B18" s="132"/>
      <c r="C18" s="23"/>
      <c r="D18" s="22"/>
      <c r="E18" s="22"/>
      <c r="F18" s="61"/>
      <c r="G18" s="23"/>
      <c r="H18" s="22"/>
      <c r="I18" s="22"/>
      <c r="J18" s="58"/>
    </row>
    <row r="19" spans="1:10" ht="12.75" customHeight="1">
      <c r="A19" s="33">
        <v>10</v>
      </c>
      <c r="B19" s="81" t="s">
        <v>2</v>
      </c>
      <c r="C19" s="99"/>
      <c r="D19" s="27"/>
      <c r="E19" s="24"/>
      <c r="F19" s="25"/>
      <c r="G19" s="26"/>
      <c r="H19" s="27"/>
      <c r="I19" s="24"/>
      <c r="J19" s="58"/>
    </row>
    <row r="20" spans="1:10" ht="12.75" customHeight="1">
      <c r="A20" s="33">
        <v>11</v>
      </c>
      <c r="B20" s="132" t="s">
        <v>3</v>
      </c>
      <c r="C20" s="104">
        <v>9109</v>
      </c>
      <c r="D20" s="32">
        <f>(C20/$C$37)*100</f>
        <v>49.213895942514455</v>
      </c>
      <c r="E20" s="32">
        <v>82.3</v>
      </c>
      <c r="F20" s="21"/>
      <c r="G20" s="38">
        <v>13150</v>
      </c>
      <c r="H20" s="32">
        <f>G20/25455*100</f>
        <v>51.65979178943233</v>
      </c>
      <c r="I20" s="32">
        <v>119.00699524341177</v>
      </c>
      <c r="J20" s="58"/>
    </row>
    <row r="21" spans="1:10" ht="12.75" customHeight="1">
      <c r="A21" s="33">
        <v>12</v>
      </c>
      <c r="B21" s="132" t="s">
        <v>4</v>
      </c>
      <c r="C21" s="104">
        <v>9400</v>
      </c>
      <c r="D21" s="32">
        <f>(C21/$C$37)*100</f>
        <v>50.786104057485545</v>
      </c>
      <c r="E21" s="32">
        <v>85.7</v>
      </c>
      <c r="F21" s="21"/>
      <c r="G21" s="38">
        <v>12305</v>
      </c>
      <c r="H21" s="32">
        <f>G21/25455*100</f>
        <v>48.34020821056767</v>
      </c>
      <c r="I21" s="32">
        <v>111.93301228483496</v>
      </c>
      <c r="J21" s="58"/>
    </row>
    <row r="22" spans="1:10" ht="12.75" customHeight="1">
      <c r="A22" s="33">
        <v>13</v>
      </c>
      <c r="B22" s="132"/>
      <c r="C22" s="104"/>
      <c r="D22" s="32"/>
      <c r="E22" s="32"/>
      <c r="F22" s="61"/>
      <c r="G22" s="23"/>
      <c r="H22" s="22"/>
      <c r="I22" s="22"/>
      <c r="J22" s="58"/>
    </row>
    <row r="23" spans="1:10" ht="12.75" customHeight="1">
      <c r="A23" s="33">
        <v>14</v>
      </c>
      <c r="B23" s="81" t="s">
        <v>115</v>
      </c>
      <c r="C23" s="105"/>
      <c r="D23" s="27"/>
      <c r="E23" s="24"/>
      <c r="F23" s="25"/>
      <c r="G23" s="26"/>
      <c r="H23" s="27"/>
      <c r="I23" s="24"/>
      <c r="J23" s="58"/>
    </row>
    <row r="24" spans="1:10" ht="12.75" customHeight="1">
      <c r="A24" s="33">
        <v>15</v>
      </c>
      <c r="B24" s="132" t="s">
        <v>5</v>
      </c>
      <c r="C24" s="104">
        <v>2107</v>
      </c>
      <c r="D24" s="32">
        <f>C24/17822*100</f>
        <v>11.822466614296937</v>
      </c>
      <c r="E24" s="32">
        <v>399.2</v>
      </c>
      <c r="F24" s="61"/>
      <c r="G24" s="38">
        <v>2605</v>
      </c>
      <c r="H24" s="32">
        <f>G24/23694*100</f>
        <v>10.99434455980417</v>
      </c>
      <c r="I24" s="32">
        <v>501.5</v>
      </c>
      <c r="J24" s="58"/>
    </row>
    <row r="25" spans="1:10" ht="12.75" customHeight="1">
      <c r="A25" s="33">
        <v>16</v>
      </c>
      <c r="B25" s="132" t="s">
        <v>27</v>
      </c>
      <c r="C25" s="104">
        <v>15715</v>
      </c>
      <c r="D25" s="32">
        <f>C25/17822*100</f>
        <v>88.17753338570307</v>
      </c>
      <c r="E25" s="32">
        <v>73.4</v>
      </c>
      <c r="F25" s="61"/>
      <c r="G25" s="38">
        <v>21089</v>
      </c>
      <c r="H25" s="32">
        <f>G25/23694*100</f>
        <v>89.00565544019582</v>
      </c>
      <c r="I25" s="32">
        <v>98.5</v>
      </c>
      <c r="J25" s="58"/>
    </row>
    <row r="26" spans="1:10" ht="12.75" customHeight="1">
      <c r="A26" s="33">
        <v>17</v>
      </c>
      <c r="B26" s="132"/>
      <c r="C26" s="104"/>
      <c r="D26" s="151"/>
      <c r="E26" s="32"/>
      <c r="F26" s="61"/>
      <c r="G26" s="23"/>
      <c r="H26" s="151"/>
      <c r="I26" s="22"/>
      <c r="J26" s="58"/>
    </row>
    <row r="27" spans="1:10" ht="12.75" customHeight="1">
      <c r="A27" s="33">
        <v>18</v>
      </c>
      <c r="B27" s="81" t="s">
        <v>114</v>
      </c>
      <c r="C27" s="105"/>
      <c r="D27" s="24"/>
      <c r="E27" s="24"/>
      <c r="F27" s="25"/>
      <c r="G27" s="26"/>
      <c r="H27" s="24"/>
      <c r="I27" s="27"/>
      <c r="J27" s="58"/>
    </row>
    <row r="28" spans="1:10" ht="12.75" customHeight="1">
      <c r="A28" s="33">
        <v>19</v>
      </c>
      <c r="B28" s="132" t="s">
        <v>28</v>
      </c>
      <c r="C28" s="104">
        <v>15502</v>
      </c>
      <c r="D28" s="32">
        <f>C28/18132*100</f>
        <v>85.49525700419149</v>
      </c>
      <c r="E28" s="32">
        <v>99.53536488463659</v>
      </c>
      <c r="F28" s="21"/>
      <c r="G28" s="38">
        <v>20696</v>
      </c>
      <c r="H28" s="32">
        <f>G28/24130*100</f>
        <v>85.76875259013676</v>
      </c>
      <c r="I28" s="32">
        <v>133.50140437013974</v>
      </c>
      <c r="J28" s="58"/>
    </row>
    <row r="29" spans="1:10" ht="12.75" customHeight="1">
      <c r="A29" s="33">
        <v>20</v>
      </c>
      <c r="B29" s="132" t="s">
        <v>29</v>
      </c>
      <c r="C29" s="104">
        <v>2630</v>
      </c>
      <c r="D29" s="32">
        <f>C29/18132*100</f>
        <v>14.504742995808515</v>
      </c>
      <c r="E29" s="32">
        <v>42.14382134432332</v>
      </c>
      <c r="F29" s="21"/>
      <c r="G29" s="38">
        <v>3434</v>
      </c>
      <c r="H29" s="32">
        <f>G29/24130*100</f>
        <v>14.23124740986324</v>
      </c>
      <c r="I29" s="32">
        <v>54.50980726962319</v>
      </c>
      <c r="J29" s="58"/>
    </row>
    <row r="30" spans="1:10" ht="12.75" customHeight="1">
      <c r="A30" s="33">
        <v>21</v>
      </c>
      <c r="B30" s="132"/>
      <c r="C30" s="104"/>
      <c r="D30" s="61"/>
      <c r="E30" s="61"/>
      <c r="F30" s="21"/>
      <c r="G30" s="38"/>
      <c r="H30" s="61"/>
      <c r="I30" s="61"/>
      <c r="J30" s="58"/>
    </row>
    <row r="31" spans="1:10" ht="12.75" customHeight="1">
      <c r="A31" s="33">
        <v>22</v>
      </c>
      <c r="B31" s="81" t="s">
        <v>113</v>
      </c>
      <c r="C31" s="104"/>
      <c r="D31" s="61"/>
      <c r="E31" s="61"/>
      <c r="F31" s="21"/>
      <c r="G31" s="38"/>
      <c r="H31" s="61"/>
      <c r="I31" s="61"/>
      <c r="J31" s="58"/>
    </row>
    <row r="32" spans="1:10" ht="12.75" customHeight="1">
      <c r="A32" s="33">
        <v>23</v>
      </c>
      <c r="B32" s="132" t="s">
        <v>105</v>
      </c>
      <c r="C32" s="104">
        <v>889</v>
      </c>
      <c r="D32" s="32">
        <f>C32/2630*100</f>
        <v>33.80228136882129</v>
      </c>
      <c r="E32" s="32" t="s">
        <v>134</v>
      </c>
      <c r="F32" s="21"/>
      <c r="G32" s="38">
        <v>1180</v>
      </c>
      <c r="H32" s="32">
        <f>G32/3434*100</f>
        <v>34.362259755387306</v>
      </c>
      <c r="I32" s="32" t="s">
        <v>134</v>
      </c>
      <c r="J32" s="58"/>
    </row>
    <row r="33" spans="1:10" ht="12.75" customHeight="1">
      <c r="A33" s="33">
        <v>24</v>
      </c>
      <c r="B33" s="132" t="s">
        <v>106</v>
      </c>
      <c r="C33" s="104">
        <v>743</v>
      </c>
      <c r="D33" s="32">
        <f>C33/2630*100</f>
        <v>28.250950570342205</v>
      </c>
      <c r="E33" s="32" t="s">
        <v>134</v>
      </c>
      <c r="F33" s="21"/>
      <c r="G33" s="38">
        <v>990</v>
      </c>
      <c r="H33" s="32">
        <f>G33/3434*100</f>
        <v>28.829353523587653</v>
      </c>
      <c r="I33" s="32" t="s">
        <v>134</v>
      </c>
      <c r="J33" s="58"/>
    </row>
    <row r="34" spans="1:10" ht="12.75" customHeight="1">
      <c r="A34" s="33">
        <v>25</v>
      </c>
      <c r="B34" s="132" t="s">
        <v>107</v>
      </c>
      <c r="C34" s="104">
        <v>790</v>
      </c>
      <c r="D34" s="32">
        <f>C34/2630*100</f>
        <v>30.038022813688215</v>
      </c>
      <c r="E34" s="32" t="s">
        <v>134</v>
      </c>
      <c r="F34" s="21"/>
      <c r="G34" s="38">
        <v>995</v>
      </c>
      <c r="H34" s="32">
        <f>G34/3434*100</f>
        <v>28.974956319161326</v>
      </c>
      <c r="I34" s="32" t="s">
        <v>134</v>
      </c>
      <c r="J34" s="58"/>
    </row>
    <row r="35" spans="1:10" ht="12.75" customHeight="1">
      <c r="A35" s="33">
        <v>26</v>
      </c>
      <c r="B35" s="132" t="s">
        <v>108</v>
      </c>
      <c r="C35" s="104">
        <v>208</v>
      </c>
      <c r="D35" s="32">
        <f>C35/2630*100</f>
        <v>7.908745247148288</v>
      </c>
      <c r="E35" s="32" t="s">
        <v>134</v>
      </c>
      <c r="F35" s="21"/>
      <c r="G35" s="38">
        <v>269</v>
      </c>
      <c r="H35" s="32">
        <f>G35/3434*100</f>
        <v>7.8334304018637155</v>
      </c>
      <c r="I35" s="32" t="s">
        <v>134</v>
      </c>
      <c r="J35" s="58"/>
    </row>
    <row r="36" spans="1:10" ht="12.75" customHeight="1">
      <c r="A36" s="33">
        <v>27</v>
      </c>
      <c r="B36" s="132"/>
      <c r="C36" s="23"/>
      <c r="D36" s="151"/>
      <c r="E36" s="22"/>
      <c r="F36" s="28"/>
      <c r="G36" s="23"/>
      <c r="H36" s="151"/>
      <c r="I36" s="32"/>
      <c r="J36" s="58"/>
    </row>
    <row r="37" spans="1:10" ht="12.75" customHeight="1" thickBot="1">
      <c r="A37" s="106">
        <v>28</v>
      </c>
      <c r="B37" s="135" t="s">
        <v>6</v>
      </c>
      <c r="C37" s="43">
        <v>18509</v>
      </c>
      <c r="D37" s="29">
        <v>100</v>
      </c>
      <c r="E37" s="29">
        <v>83.78249292011377</v>
      </c>
      <c r="F37" s="30"/>
      <c r="G37" s="43">
        <v>25561</v>
      </c>
      <c r="H37" s="29">
        <v>100</v>
      </c>
      <c r="I37" s="29">
        <v>115.72284520382861</v>
      </c>
      <c r="J37" s="58"/>
    </row>
    <row r="38" spans="1:10" ht="6" customHeight="1">
      <c r="A38" s="88"/>
      <c r="B38" s="88"/>
      <c r="C38" s="65"/>
      <c r="D38" s="65"/>
      <c r="E38" s="65"/>
      <c r="F38" s="66"/>
      <c r="G38" s="65"/>
      <c r="H38" s="65"/>
      <c r="I38" s="65"/>
      <c r="J38" s="54"/>
    </row>
    <row r="39" spans="1:10" ht="12.75">
      <c r="A39" s="88" t="s">
        <v>110</v>
      </c>
      <c r="B39" s="158" t="s">
        <v>133</v>
      </c>
      <c r="C39" s="158"/>
      <c r="D39" s="158"/>
      <c r="E39" s="158"/>
      <c r="F39" s="158"/>
      <c r="G39" s="158"/>
      <c r="H39" s="158"/>
      <c r="I39" s="158"/>
      <c r="J39" s="54"/>
    </row>
    <row r="40" spans="1:10" ht="12.75">
      <c r="A40" s="88" t="s">
        <v>7</v>
      </c>
      <c r="B40" s="170" t="s">
        <v>118</v>
      </c>
      <c r="C40" s="170"/>
      <c r="D40" s="170"/>
      <c r="E40" s="170"/>
      <c r="F40" s="170"/>
      <c r="G40" s="170"/>
      <c r="H40" s="170"/>
      <c r="I40" s="170"/>
      <c r="J40" s="54"/>
    </row>
    <row r="41" spans="1:10" ht="12.75">
      <c r="A41" s="88" t="s">
        <v>8</v>
      </c>
      <c r="B41" s="170" t="s">
        <v>119</v>
      </c>
      <c r="C41" s="170"/>
      <c r="D41" s="170"/>
      <c r="E41" s="170"/>
      <c r="F41" s="170"/>
      <c r="G41" s="170"/>
      <c r="H41" s="170"/>
      <c r="I41" s="170"/>
      <c r="J41" s="54"/>
    </row>
    <row r="42" spans="1:10" ht="12.75">
      <c r="A42" s="88" t="s">
        <v>9</v>
      </c>
      <c r="B42" s="171" t="s">
        <v>125</v>
      </c>
      <c r="C42" s="171"/>
      <c r="D42" s="171"/>
      <c r="E42" s="171"/>
      <c r="F42" s="171"/>
      <c r="G42" s="171"/>
      <c r="H42" s="171"/>
      <c r="I42" s="171"/>
      <c r="J42" s="54"/>
    </row>
    <row r="43" spans="1:10" ht="12.75">
      <c r="A43" s="88" t="s">
        <v>109</v>
      </c>
      <c r="B43" s="166" t="s">
        <v>130</v>
      </c>
      <c r="C43" s="166"/>
      <c r="D43" s="166"/>
      <c r="E43" s="166"/>
      <c r="F43" s="166"/>
      <c r="G43" s="166"/>
      <c r="H43" s="166"/>
      <c r="I43" s="166"/>
      <c r="J43" s="54"/>
    </row>
    <row r="44" spans="1:10" ht="12.75">
      <c r="A44" s="88" t="s">
        <v>112</v>
      </c>
      <c r="B44" s="158" t="s">
        <v>127</v>
      </c>
      <c r="C44" s="158"/>
      <c r="D44" s="158"/>
      <c r="E44" s="158"/>
      <c r="F44" s="158"/>
      <c r="G44" s="158"/>
      <c r="H44" s="158"/>
      <c r="I44" s="158"/>
      <c r="J44" s="54"/>
    </row>
    <row r="45" spans="1:10" ht="6" customHeight="1">
      <c r="A45" s="88"/>
      <c r="B45" s="166"/>
      <c r="C45" s="166"/>
      <c r="D45" s="166"/>
      <c r="E45" s="166"/>
      <c r="F45" s="166"/>
      <c r="G45" s="166"/>
      <c r="H45" s="166"/>
      <c r="I45" s="166"/>
      <c r="J45" s="54"/>
    </row>
    <row r="46" spans="1:10" ht="12.75">
      <c r="A46" s="89"/>
      <c r="B46" s="167" t="s">
        <v>30</v>
      </c>
      <c r="C46" s="167"/>
      <c r="D46" s="167"/>
      <c r="E46" s="167"/>
      <c r="F46" s="167"/>
      <c r="G46" s="167"/>
      <c r="H46" s="167"/>
      <c r="I46" s="167"/>
      <c r="J46" s="54"/>
    </row>
    <row r="47" spans="1:10" ht="12.75">
      <c r="A47" s="65"/>
      <c r="B47" s="65"/>
      <c r="C47" s="65"/>
      <c r="D47" s="65"/>
      <c r="E47" s="65"/>
      <c r="F47" s="65"/>
      <c r="G47" s="65"/>
      <c r="H47" s="65"/>
      <c r="I47" s="65"/>
      <c r="J47" s="54"/>
    </row>
  </sheetData>
  <sheetProtection/>
  <mergeCells count="11">
    <mergeCell ref="B41:I41"/>
    <mergeCell ref="B44:I44"/>
    <mergeCell ref="B45:I45"/>
    <mergeCell ref="B46:I46"/>
    <mergeCell ref="C8:E8"/>
    <mergeCell ref="G8:I8"/>
    <mergeCell ref="A7:I7"/>
    <mergeCell ref="B40:I40"/>
    <mergeCell ref="B42:I42"/>
    <mergeCell ref="B43:I43"/>
    <mergeCell ref="B39:I39"/>
  </mergeCells>
  <hyperlinks>
    <hyperlink ref="I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A1" sqref="A1"/>
    </sheetView>
  </sheetViews>
  <sheetFormatPr defaultColWidth="9.140625" defaultRowHeight="12.75"/>
  <cols>
    <col min="1" max="1" width="4.421875" style="52" customWidth="1"/>
    <col min="2" max="2" width="12.57421875" style="52" customWidth="1"/>
    <col min="3" max="3" width="9.57421875" style="52" customWidth="1"/>
    <col min="4" max="4" width="13.8515625" style="52" customWidth="1"/>
    <col min="5" max="5" width="2.8515625" style="52" customWidth="1"/>
    <col min="6" max="6" width="9.57421875" style="52" customWidth="1"/>
    <col min="7" max="7" width="13.8515625" style="52" customWidth="1"/>
    <col min="8" max="8" width="2.8515625" style="52" customWidth="1"/>
    <col min="9" max="9" width="9.57421875" style="52" customWidth="1"/>
    <col min="10" max="10" width="13.8515625" style="52" customWidth="1"/>
    <col min="11" max="11" width="2.7109375" style="52" customWidth="1"/>
    <col min="12" max="16384" width="9.140625" style="52" customWidth="1"/>
  </cols>
  <sheetData>
    <row r="1" spans="1:11" ht="57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7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7"/>
    </row>
    <row r="3" spans="1:11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>
      <c r="A4" s="124" t="str">
        <f>'Table of contents'!A4</f>
        <v>Mental health services in Australia</v>
      </c>
      <c r="B4" s="125"/>
      <c r="C4" s="53"/>
      <c r="D4" s="53"/>
      <c r="E4" s="53"/>
      <c r="F4" s="53"/>
      <c r="G4" s="53"/>
      <c r="H4" s="53"/>
      <c r="I4" s="53"/>
      <c r="J4" s="53"/>
      <c r="K4" s="58"/>
    </row>
    <row r="5" spans="1:11" ht="13.5" customHeight="1" thickBot="1">
      <c r="A5" s="55" t="str">
        <f>'Table of contents'!A5</f>
        <v>9: Supported accommodation assistance (version 1.0)</v>
      </c>
      <c r="B5" s="56"/>
      <c r="C5" s="56"/>
      <c r="D5" s="55"/>
      <c r="E5" s="56"/>
      <c r="F5" s="56"/>
      <c r="G5" s="56"/>
      <c r="H5" s="56"/>
      <c r="I5" s="56"/>
      <c r="J5" s="57" t="s">
        <v>103</v>
      </c>
      <c r="K5" s="58"/>
    </row>
    <row r="6" spans="1:11" ht="6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28.5" customHeight="1" thickBot="1">
      <c r="A7" s="173" t="s">
        <v>139</v>
      </c>
      <c r="B7" s="173"/>
      <c r="C7" s="173"/>
      <c r="D7" s="173"/>
      <c r="E7" s="173"/>
      <c r="F7" s="173"/>
      <c r="G7" s="173"/>
      <c r="H7" s="173"/>
      <c r="I7" s="173"/>
      <c r="J7" s="173"/>
      <c r="K7" s="67"/>
    </row>
    <row r="8" spans="1:11" ht="15" customHeight="1" thickBot="1">
      <c r="A8" s="33"/>
      <c r="B8" s="68"/>
      <c r="C8" s="174" t="s">
        <v>3</v>
      </c>
      <c r="D8" s="174"/>
      <c r="E8" s="69"/>
      <c r="F8" s="174" t="s">
        <v>4</v>
      </c>
      <c r="G8" s="174"/>
      <c r="H8" s="34"/>
      <c r="I8" s="174" t="s">
        <v>44</v>
      </c>
      <c r="J8" s="174"/>
      <c r="K8" s="58"/>
    </row>
    <row r="9" spans="1:11" ht="15" customHeight="1" thickBot="1">
      <c r="A9" s="39"/>
      <c r="B9" s="35" t="s">
        <v>0</v>
      </c>
      <c r="C9" s="30" t="s">
        <v>37</v>
      </c>
      <c r="D9" s="30" t="s">
        <v>38</v>
      </c>
      <c r="E9" s="70"/>
      <c r="F9" s="30" t="s">
        <v>37</v>
      </c>
      <c r="G9" s="30" t="s">
        <v>38</v>
      </c>
      <c r="H9" s="71"/>
      <c r="I9" s="30" t="s">
        <v>37</v>
      </c>
      <c r="J9" s="30" t="s">
        <v>38</v>
      </c>
      <c r="K9" s="58"/>
    </row>
    <row r="10" spans="1:11" ht="12.75" customHeight="1">
      <c r="A10" s="33">
        <v>1</v>
      </c>
      <c r="B10" s="51" t="s">
        <v>39</v>
      </c>
      <c r="C10" s="37">
        <v>1551</v>
      </c>
      <c r="D10" s="32">
        <f>(C10/$C$15)*100</f>
        <v>37.40053050397878</v>
      </c>
      <c r="E10" s="66"/>
      <c r="F10" s="38">
        <v>1445</v>
      </c>
      <c r="G10" s="32">
        <f>(F10/$F$15)*100</f>
        <v>34.962496975562544</v>
      </c>
      <c r="H10" s="66"/>
      <c r="I10" s="38">
        <v>3013</v>
      </c>
      <c r="J10" s="32">
        <f>(I10/$I$15)*100</f>
        <v>35.924645284368665</v>
      </c>
      <c r="K10" s="58"/>
    </row>
    <row r="11" spans="1:11" ht="12.75" customHeight="1">
      <c r="A11" s="33">
        <v>2</v>
      </c>
      <c r="B11" s="36" t="s">
        <v>40</v>
      </c>
      <c r="C11" s="37">
        <v>1674</v>
      </c>
      <c r="D11" s="32">
        <f>(C11/$C$15)*100</f>
        <v>40.36653002170244</v>
      </c>
      <c r="E11" s="66"/>
      <c r="F11" s="38">
        <v>1667</v>
      </c>
      <c r="G11" s="32">
        <f>(F11/$F$15)*100</f>
        <v>40.33389789499153</v>
      </c>
      <c r="H11" s="66"/>
      <c r="I11" s="38">
        <v>3362</v>
      </c>
      <c r="J11" s="32">
        <f>(I11/$I$15)*100</f>
        <v>40.08584714439013</v>
      </c>
      <c r="K11" s="58"/>
    </row>
    <row r="12" spans="1:11" ht="12.75" customHeight="1">
      <c r="A12" s="33">
        <v>3</v>
      </c>
      <c r="B12" s="36" t="s">
        <v>41</v>
      </c>
      <c r="C12" s="37">
        <v>450</v>
      </c>
      <c r="D12" s="32">
        <f>(C12/$C$15)*100</f>
        <v>10.851217747769471</v>
      </c>
      <c r="E12" s="66"/>
      <c r="F12" s="38">
        <v>513</v>
      </c>
      <c r="G12" s="32">
        <f>(F12/$F$15)*100</f>
        <v>12.412291313815631</v>
      </c>
      <c r="H12" s="66"/>
      <c r="I12" s="38">
        <v>967</v>
      </c>
      <c r="J12" s="32">
        <f>(I12/$I$15)*100</f>
        <v>11.529748420174078</v>
      </c>
      <c r="K12" s="58"/>
    </row>
    <row r="13" spans="1:11" ht="12.75" customHeight="1">
      <c r="A13" s="33">
        <v>4</v>
      </c>
      <c r="B13" s="36" t="s">
        <v>42</v>
      </c>
      <c r="C13" s="37">
        <v>204</v>
      </c>
      <c r="D13" s="32">
        <f>(C13/$C$15)*100</f>
        <v>4.91921871232216</v>
      </c>
      <c r="E13" s="66"/>
      <c r="F13" s="38">
        <v>252</v>
      </c>
      <c r="G13" s="32">
        <f>(F13/$F$15)*100</f>
        <v>6.0972659085410115</v>
      </c>
      <c r="H13" s="66"/>
      <c r="I13" s="38">
        <v>458</v>
      </c>
      <c r="J13" s="32">
        <f>(I13/$I$15)*100</f>
        <v>5.460832240372005</v>
      </c>
      <c r="K13" s="58"/>
    </row>
    <row r="14" spans="1:11" ht="12.75" customHeight="1">
      <c r="A14" s="33">
        <v>5</v>
      </c>
      <c r="B14" s="36" t="s">
        <v>43</v>
      </c>
      <c r="C14" s="37">
        <v>268</v>
      </c>
      <c r="D14" s="32">
        <f>(C14/$C$15)*100</f>
        <v>6.462503014227153</v>
      </c>
      <c r="E14" s="66"/>
      <c r="F14" s="38">
        <v>256</v>
      </c>
      <c r="G14" s="32">
        <f>(F14/$F$15)*100</f>
        <v>6.194047907089281</v>
      </c>
      <c r="H14" s="66"/>
      <c r="I14" s="38">
        <v>587</v>
      </c>
      <c r="J14" s="32">
        <f>(I14/$I$15)*100</f>
        <v>6.998926910695123</v>
      </c>
      <c r="K14" s="58"/>
    </row>
    <row r="15" spans="1:11" ht="12.75" customHeight="1" thickBot="1">
      <c r="A15" s="39">
        <v>6</v>
      </c>
      <c r="B15" s="40" t="s">
        <v>6</v>
      </c>
      <c r="C15" s="41">
        <v>4147</v>
      </c>
      <c r="D15" s="49">
        <f>SUM(D10:D14)</f>
        <v>100</v>
      </c>
      <c r="E15" s="42"/>
      <c r="F15" s="43">
        <v>4133</v>
      </c>
      <c r="G15" s="49">
        <f>SUM(G10:G14)</f>
        <v>100.00000000000001</v>
      </c>
      <c r="H15" s="42"/>
      <c r="I15" s="43">
        <v>8387</v>
      </c>
      <c r="J15" s="49">
        <f>SUM(J10:J14)</f>
        <v>99.99999999999999</v>
      </c>
      <c r="K15" s="58"/>
    </row>
    <row r="16" spans="1:11" ht="6" customHeight="1">
      <c r="A16" s="44"/>
      <c r="B16" s="16"/>
      <c r="C16" s="45"/>
      <c r="D16" s="46"/>
      <c r="E16" s="47"/>
      <c r="F16" s="48"/>
      <c r="G16" s="46"/>
      <c r="H16" s="47"/>
      <c r="I16" s="48"/>
      <c r="J16" s="46"/>
      <c r="K16" s="58"/>
    </row>
    <row r="17" spans="1:25" s="136" customFormat="1" ht="12.75" customHeight="1">
      <c r="A17" s="122" t="s">
        <v>7</v>
      </c>
      <c r="B17" s="175" t="s">
        <v>132</v>
      </c>
      <c r="C17" s="175"/>
      <c r="D17" s="175"/>
      <c r="E17" s="175"/>
      <c r="F17" s="175"/>
      <c r="G17" s="175"/>
      <c r="H17" s="175"/>
      <c r="I17" s="175"/>
      <c r="J17" s="175"/>
      <c r="K17" s="122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</row>
    <row r="18" spans="1:25" s="136" customFormat="1" ht="6" customHeight="1">
      <c r="A18" s="122"/>
      <c r="B18" s="163"/>
      <c r="C18" s="163"/>
      <c r="D18" s="163"/>
      <c r="E18" s="163"/>
      <c r="F18" s="163"/>
      <c r="G18" s="163"/>
      <c r="H18" s="163"/>
      <c r="I18" s="163"/>
      <c r="J18" s="163"/>
      <c r="K18" s="122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</row>
    <row r="19" spans="1:11" s="133" customFormat="1" ht="12.75">
      <c r="A19" s="54"/>
      <c r="B19" s="172" t="s">
        <v>30</v>
      </c>
      <c r="C19" s="172"/>
      <c r="D19" s="172"/>
      <c r="E19" s="172"/>
      <c r="F19" s="172"/>
      <c r="G19" s="172"/>
      <c r="H19" s="172"/>
      <c r="I19" s="172"/>
      <c r="J19" s="172"/>
      <c r="K19" s="54"/>
    </row>
    <row r="20" spans="1:11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</row>
  </sheetData>
  <sheetProtection/>
  <mergeCells count="7">
    <mergeCell ref="B19:J19"/>
    <mergeCell ref="A7:J7"/>
    <mergeCell ref="C8:D8"/>
    <mergeCell ref="F8:G8"/>
    <mergeCell ref="I8:J8"/>
    <mergeCell ref="B17:J17"/>
    <mergeCell ref="B18:J18"/>
  </mergeCells>
  <hyperlinks>
    <hyperlink ref="J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9.140625" defaultRowHeight="12.75"/>
  <cols>
    <col min="1" max="1" width="4.421875" style="52" customWidth="1"/>
    <col min="2" max="2" width="27.28125" style="52" customWidth="1"/>
    <col min="3" max="3" width="15.28125" style="52" customWidth="1"/>
    <col min="4" max="4" width="17.421875" style="52" customWidth="1"/>
    <col min="5" max="5" width="2.7109375" style="52" customWidth="1"/>
    <col min="6" max="16384" width="9.140625" style="52" customWidth="1"/>
  </cols>
  <sheetData>
    <row r="1" spans="1:5" ht="57" customHeight="1">
      <c r="A1" s="17"/>
      <c r="B1" s="17"/>
      <c r="C1" s="17"/>
      <c r="D1" s="17"/>
      <c r="E1" s="17"/>
    </row>
    <row r="2" spans="1:5" ht="7.5" customHeight="1">
      <c r="A2" s="19"/>
      <c r="B2" s="19"/>
      <c r="C2" s="19"/>
      <c r="D2" s="19"/>
      <c r="E2" s="17"/>
    </row>
    <row r="3" spans="1:5" ht="15" customHeight="1">
      <c r="A3" s="17"/>
      <c r="B3" s="17"/>
      <c r="C3" s="17"/>
      <c r="D3" s="17"/>
      <c r="E3" s="17"/>
    </row>
    <row r="4" spans="1:5" ht="12.75">
      <c r="A4" s="124" t="str">
        <f>'Table of contents'!A4</f>
        <v>Mental health services in Australia</v>
      </c>
      <c r="B4" s="125"/>
      <c r="C4" s="53"/>
      <c r="D4" s="53"/>
      <c r="E4" s="58"/>
    </row>
    <row r="5" spans="1:5" ht="13.5" thickBot="1">
      <c r="A5" s="177" t="str">
        <f>'Table of contents'!A5</f>
        <v>9: Supported accommodation assistance (version 1.0)</v>
      </c>
      <c r="B5" s="177"/>
      <c r="C5" s="177"/>
      <c r="D5" s="72" t="s">
        <v>103</v>
      </c>
      <c r="E5" s="58"/>
    </row>
    <row r="6" spans="1:5" ht="6" customHeight="1">
      <c r="A6" s="58"/>
      <c r="B6" s="58"/>
      <c r="C6" s="58"/>
      <c r="D6" s="58"/>
      <c r="E6" s="58"/>
    </row>
    <row r="7" spans="1:5" ht="28.5" customHeight="1" thickBot="1">
      <c r="A7" s="176" t="s">
        <v>140</v>
      </c>
      <c r="B7" s="176"/>
      <c r="C7" s="176"/>
      <c r="D7" s="176"/>
      <c r="E7" s="58"/>
    </row>
    <row r="8" spans="1:5" ht="15" customHeight="1" thickBot="1">
      <c r="A8" s="107"/>
      <c r="B8" s="16" t="s">
        <v>45</v>
      </c>
      <c r="C8" s="108" t="s">
        <v>37</v>
      </c>
      <c r="D8" s="108" t="s">
        <v>38</v>
      </c>
      <c r="E8" s="58"/>
    </row>
    <row r="9" spans="1:5" ht="12.75" customHeight="1">
      <c r="A9" s="33">
        <v>1</v>
      </c>
      <c r="B9" s="137" t="s">
        <v>50</v>
      </c>
      <c r="C9" s="138">
        <v>9322</v>
      </c>
      <c r="D9" s="139">
        <f aca="true" t="shared" si="0" ref="D9:D18">(C9/C$19)*100</f>
        <v>36.46962168929228</v>
      </c>
      <c r="E9" s="58"/>
    </row>
    <row r="10" spans="1:5" ht="12.75" customHeight="1">
      <c r="A10" s="33">
        <v>2</v>
      </c>
      <c r="B10" s="140" t="s">
        <v>47</v>
      </c>
      <c r="C10" s="138">
        <v>4836</v>
      </c>
      <c r="D10" s="139">
        <f t="shared" si="0"/>
        <v>18.919447595946952</v>
      </c>
      <c r="E10" s="58"/>
    </row>
    <row r="11" spans="1:5" ht="12.75" customHeight="1">
      <c r="A11" s="33">
        <v>3</v>
      </c>
      <c r="B11" s="140" t="s">
        <v>48</v>
      </c>
      <c r="C11" s="138">
        <v>3577</v>
      </c>
      <c r="D11" s="139">
        <f t="shared" si="0"/>
        <v>13.993975196588554</v>
      </c>
      <c r="E11" s="58"/>
    </row>
    <row r="12" spans="1:5" ht="12.75" customHeight="1">
      <c r="A12" s="33">
        <v>4</v>
      </c>
      <c r="B12" s="140" t="s">
        <v>46</v>
      </c>
      <c r="C12" s="138">
        <v>2794</v>
      </c>
      <c r="D12" s="139">
        <f t="shared" si="0"/>
        <v>10.930714760768359</v>
      </c>
      <c r="E12" s="58"/>
    </row>
    <row r="13" spans="1:5" ht="12.75" customHeight="1">
      <c r="A13" s="33">
        <v>5</v>
      </c>
      <c r="B13" s="140" t="s">
        <v>49</v>
      </c>
      <c r="C13" s="138">
        <v>2582</v>
      </c>
      <c r="D13" s="139">
        <f t="shared" si="0"/>
        <v>10.101326239192518</v>
      </c>
      <c r="E13" s="58"/>
    </row>
    <row r="14" spans="1:5" ht="12.75" customHeight="1">
      <c r="A14" s="33">
        <v>6</v>
      </c>
      <c r="B14" s="140" t="s">
        <v>52</v>
      </c>
      <c r="C14" s="138">
        <v>815</v>
      </c>
      <c r="D14" s="139">
        <f t="shared" si="0"/>
        <v>3.1884511560580573</v>
      </c>
      <c r="E14" s="58"/>
    </row>
    <row r="15" spans="1:5" ht="12.75" customHeight="1">
      <c r="A15" s="33">
        <v>7</v>
      </c>
      <c r="B15" s="140" t="s">
        <v>69</v>
      </c>
      <c r="C15" s="138">
        <v>753</v>
      </c>
      <c r="D15" s="139">
        <f t="shared" si="0"/>
        <v>2.945894135597199</v>
      </c>
      <c r="E15" s="58"/>
    </row>
    <row r="16" spans="1:5" ht="12.75" customHeight="1">
      <c r="A16" s="33">
        <v>8</v>
      </c>
      <c r="B16" s="140" t="s">
        <v>51</v>
      </c>
      <c r="C16" s="138">
        <v>386</v>
      </c>
      <c r="D16" s="139">
        <f t="shared" si="0"/>
        <v>1.5101130628692148</v>
      </c>
      <c r="E16" s="58"/>
    </row>
    <row r="17" spans="1:5" ht="12.75" customHeight="1">
      <c r="A17" s="33">
        <v>9</v>
      </c>
      <c r="B17" s="140" t="s">
        <v>54</v>
      </c>
      <c r="C17" s="138">
        <v>257</v>
      </c>
      <c r="D17" s="139">
        <f t="shared" si="0"/>
        <v>1.0054379719103321</v>
      </c>
      <c r="E17" s="58"/>
    </row>
    <row r="18" spans="1:5" ht="12.75" customHeight="1">
      <c r="A18" s="33">
        <v>10</v>
      </c>
      <c r="B18" s="141" t="s">
        <v>53</v>
      </c>
      <c r="C18" s="138">
        <v>239</v>
      </c>
      <c r="D18" s="139">
        <f t="shared" si="0"/>
        <v>0.9350181917765346</v>
      </c>
      <c r="E18" s="58"/>
    </row>
    <row r="19" spans="1:5" ht="12.75" customHeight="1" thickBot="1">
      <c r="A19" s="39">
        <v>11</v>
      </c>
      <c r="B19" s="142" t="s">
        <v>6</v>
      </c>
      <c r="C19" s="143">
        <v>25561</v>
      </c>
      <c r="D19" s="144">
        <f>SUM(D9:D18)</f>
        <v>99.99999999999997</v>
      </c>
      <c r="E19" s="67"/>
    </row>
    <row r="20" spans="1:5" ht="6" customHeight="1">
      <c r="A20" s="68"/>
      <c r="B20" s="16"/>
      <c r="C20" s="109"/>
      <c r="D20" s="110"/>
      <c r="E20" s="67"/>
    </row>
    <row r="21" spans="1:5" s="133" customFormat="1" ht="12.75">
      <c r="A21" s="65"/>
      <c r="B21" s="159" t="s">
        <v>30</v>
      </c>
      <c r="C21" s="159"/>
      <c r="D21" s="159"/>
      <c r="E21" s="54"/>
    </row>
    <row r="22" spans="1:5" ht="12.75">
      <c r="A22" s="66"/>
      <c r="B22" s="66"/>
      <c r="C22" s="66"/>
      <c r="D22" s="66"/>
      <c r="E22" s="66"/>
    </row>
  </sheetData>
  <sheetProtection/>
  <mergeCells count="3">
    <mergeCell ref="A7:D7"/>
    <mergeCell ref="B21:D21"/>
    <mergeCell ref="A5:C5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"/>
    </sheetView>
  </sheetViews>
  <sheetFormatPr defaultColWidth="9.140625" defaultRowHeight="12.75"/>
  <cols>
    <col min="1" max="1" width="4.421875" style="52" customWidth="1"/>
    <col min="2" max="2" width="39.8515625" style="52" customWidth="1"/>
    <col min="3" max="3" width="14.421875" style="52" customWidth="1"/>
    <col min="4" max="4" width="16.28125" style="52" customWidth="1"/>
    <col min="5" max="5" width="2.421875" style="52" customWidth="1"/>
    <col min="6" max="16384" width="9.140625" style="52" customWidth="1"/>
  </cols>
  <sheetData>
    <row r="1" spans="1:5" ht="57" customHeight="1">
      <c r="A1" s="17"/>
      <c r="B1" s="17"/>
      <c r="C1" s="17"/>
      <c r="D1" s="17"/>
      <c r="E1" s="17"/>
    </row>
    <row r="2" spans="1:5" ht="7.5" customHeight="1">
      <c r="A2" s="19"/>
      <c r="B2" s="19"/>
      <c r="C2" s="19"/>
      <c r="D2" s="19"/>
      <c r="E2" s="17"/>
    </row>
    <row r="3" spans="1:5" ht="15" customHeight="1">
      <c r="A3" s="17"/>
      <c r="B3" s="17"/>
      <c r="C3" s="17"/>
      <c r="D3" s="17"/>
      <c r="E3" s="17"/>
    </row>
    <row r="4" spans="1:5" ht="12.75">
      <c r="A4" s="124" t="str">
        <f>'Table of contents'!A4</f>
        <v>Mental health services in Australia</v>
      </c>
      <c r="B4" s="125"/>
      <c r="C4" s="53"/>
      <c r="D4" s="53"/>
      <c r="E4" s="58"/>
    </row>
    <row r="5" spans="1:5" ht="13.5" thickBot="1">
      <c r="A5" s="177" t="str">
        <f>'Table of contents'!A5</f>
        <v>9: Supported accommodation assistance (version 1.0)</v>
      </c>
      <c r="B5" s="177"/>
      <c r="C5" s="177"/>
      <c r="D5" s="72" t="s">
        <v>103</v>
      </c>
      <c r="E5" s="58"/>
    </row>
    <row r="6" spans="1:5" ht="6" customHeight="1">
      <c r="A6" s="58"/>
      <c r="B6" s="58"/>
      <c r="C6" s="58"/>
      <c r="D6" s="58"/>
      <c r="E6" s="58"/>
    </row>
    <row r="7" spans="1:5" ht="28.5" customHeight="1" thickBot="1">
      <c r="A7" s="176" t="s">
        <v>141</v>
      </c>
      <c r="B7" s="176"/>
      <c r="C7" s="176"/>
      <c r="D7" s="176"/>
      <c r="E7" s="58"/>
    </row>
    <row r="8" spans="1:5" ht="15" customHeight="1" thickBot="1">
      <c r="A8" s="111"/>
      <c r="B8" s="145" t="s">
        <v>55</v>
      </c>
      <c r="C8" s="112" t="s">
        <v>37</v>
      </c>
      <c r="D8" s="112" t="s">
        <v>38</v>
      </c>
      <c r="E8" s="58"/>
    </row>
    <row r="9" spans="1:5" ht="12.75">
      <c r="A9" s="33">
        <v>1</v>
      </c>
      <c r="B9" s="140" t="s">
        <v>56</v>
      </c>
      <c r="C9" s="138">
        <v>10153</v>
      </c>
      <c r="D9" s="131">
        <f aca="true" t="shared" si="0" ref="D9:D22">(C9/$C$23)*100</f>
        <v>39.720668205469266</v>
      </c>
      <c r="E9" s="58"/>
    </row>
    <row r="10" spans="1:5" ht="12.75">
      <c r="A10" s="33">
        <v>2</v>
      </c>
      <c r="B10" s="140" t="s">
        <v>60</v>
      </c>
      <c r="C10" s="138">
        <v>2190</v>
      </c>
      <c r="D10" s="139">
        <f t="shared" si="0"/>
        <v>8.567739916278706</v>
      </c>
      <c r="E10" s="58"/>
    </row>
    <row r="11" spans="1:5" ht="12.75">
      <c r="A11" s="33">
        <v>3</v>
      </c>
      <c r="B11" s="140" t="s">
        <v>66</v>
      </c>
      <c r="C11" s="138">
        <v>2104</v>
      </c>
      <c r="D11" s="139">
        <f t="shared" si="0"/>
        <v>8.231289855639451</v>
      </c>
      <c r="E11" s="58"/>
    </row>
    <row r="12" spans="1:5" ht="12.75">
      <c r="A12" s="33">
        <v>4</v>
      </c>
      <c r="B12" s="140" t="s">
        <v>59</v>
      </c>
      <c r="C12" s="138">
        <v>1377</v>
      </c>
      <c r="D12" s="139">
        <f t="shared" si="0"/>
        <v>5.387113180235515</v>
      </c>
      <c r="E12" s="58"/>
    </row>
    <row r="13" spans="1:5" ht="12.75">
      <c r="A13" s="33">
        <v>5</v>
      </c>
      <c r="B13" s="140" t="s">
        <v>63</v>
      </c>
      <c r="C13" s="138">
        <v>1248</v>
      </c>
      <c r="D13" s="139">
        <f t="shared" si="0"/>
        <v>4.882438089276633</v>
      </c>
      <c r="E13" s="58"/>
    </row>
    <row r="14" spans="1:5" ht="12.75">
      <c r="A14" s="33">
        <v>6</v>
      </c>
      <c r="B14" s="140" t="s">
        <v>65</v>
      </c>
      <c r="C14" s="138">
        <v>1126</v>
      </c>
      <c r="D14" s="139">
        <f t="shared" si="0"/>
        <v>4.405148468369783</v>
      </c>
      <c r="E14" s="58"/>
    </row>
    <row r="15" spans="1:5" ht="12.75">
      <c r="A15" s="33">
        <v>7</v>
      </c>
      <c r="B15" s="140" t="s">
        <v>57</v>
      </c>
      <c r="C15" s="138">
        <v>1071</v>
      </c>
      <c r="D15" s="139">
        <f t="shared" si="0"/>
        <v>4.189976917960956</v>
      </c>
      <c r="E15" s="58"/>
    </row>
    <row r="16" spans="1:5" ht="12.75">
      <c r="A16" s="33">
        <v>8</v>
      </c>
      <c r="B16" s="140" t="s">
        <v>62</v>
      </c>
      <c r="C16" s="138">
        <v>1049</v>
      </c>
      <c r="D16" s="139">
        <f t="shared" si="0"/>
        <v>4.1039082977974255</v>
      </c>
      <c r="E16" s="58"/>
    </row>
    <row r="17" spans="1:5" ht="12.75">
      <c r="A17" s="33">
        <v>9</v>
      </c>
      <c r="B17" s="140" t="s">
        <v>61</v>
      </c>
      <c r="C17" s="138">
        <v>1032</v>
      </c>
      <c r="D17" s="139">
        <f t="shared" si="0"/>
        <v>4.037400727671062</v>
      </c>
      <c r="E17" s="58"/>
    </row>
    <row r="18" spans="1:5" ht="12.75">
      <c r="A18" s="33">
        <v>10</v>
      </c>
      <c r="B18" s="140" t="s">
        <v>64</v>
      </c>
      <c r="C18" s="138">
        <v>1016</v>
      </c>
      <c r="D18" s="139">
        <f t="shared" si="0"/>
        <v>3.9748053675521304</v>
      </c>
      <c r="E18" s="58"/>
    </row>
    <row r="19" spans="1:5" ht="12.75">
      <c r="A19" s="33">
        <v>11</v>
      </c>
      <c r="B19" s="141" t="s">
        <v>58</v>
      </c>
      <c r="C19" s="146">
        <v>228</v>
      </c>
      <c r="D19" s="139">
        <f t="shared" si="0"/>
        <v>0.8919838816947693</v>
      </c>
      <c r="E19" s="58"/>
    </row>
    <row r="20" spans="1:5" ht="12.75">
      <c r="A20" s="33">
        <v>12</v>
      </c>
      <c r="B20" s="140" t="s">
        <v>67</v>
      </c>
      <c r="C20" s="138">
        <v>603</v>
      </c>
      <c r="D20" s="139">
        <f t="shared" si="0"/>
        <v>2.359062634482219</v>
      </c>
      <c r="E20" s="58"/>
    </row>
    <row r="21" spans="1:5" ht="12.75">
      <c r="A21" s="33">
        <v>13</v>
      </c>
      <c r="B21" s="147" t="s">
        <v>70</v>
      </c>
      <c r="C21" s="148">
        <f>25561-2364</f>
        <v>23197</v>
      </c>
      <c r="D21" s="149">
        <f t="shared" si="0"/>
        <v>90.75153554242792</v>
      </c>
      <c r="E21" s="58"/>
    </row>
    <row r="22" spans="1:5" ht="12.75">
      <c r="A22" s="33">
        <v>14</v>
      </c>
      <c r="B22" s="147" t="s">
        <v>68</v>
      </c>
      <c r="C22" s="148">
        <v>2364</v>
      </c>
      <c r="D22" s="149">
        <f t="shared" si="0"/>
        <v>9.248464457572082</v>
      </c>
      <c r="E22" s="58"/>
    </row>
    <row r="23" spans="1:5" ht="13.5" thickBot="1">
      <c r="A23" s="39">
        <v>15</v>
      </c>
      <c r="B23" s="40" t="s">
        <v>6</v>
      </c>
      <c r="C23" s="41">
        <v>25561</v>
      </c>
      <c r="D23" s="144">
        <f>SUM(D9:D20,D22)</f>
        <v>100.00000000000001</v>
      </c>
      <c r="E23" s="58"/>
    </row>
    <row r="24" spans="1:5" ht="6" customHeight="1">
      <c r="A24" s="66"/>
      <c r="B24" s="66"/>
      <c r="C24" s="66"/>
      <c r="D24" s="66"/>
      <c r="E24" s="58"/>
    </row>
    <row r="25" spans="1:5" s="133" customFormat="1" ht="12.75">
      <c r="A25" s="65"/>
      <c r="B25" s="159" t="s">
        <v>30</v>
      </c>
      <c r="C25" s="159"/>
      <c r="D25" s="159"/>
      <c r="E25" s="54"/>
    </row>
    <row r="26" spans="1:5" ht="12.75">
      <c r="A26" s="66"/>
      <c r="B26" s="66"/>
      <c r="C26" s="66"/>
      <c r="D26" s="66"/>
      <c r="E26" s="66"/>
    </row>
  </sheetData>
  <sheetProtection/>
  <mergeCells count="3">
    <mergeCell ref="B25:D25"/>
    <mergeCell ref="A7:D7"/>
    <mergeCell ref="A5:C5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9.140625" defaultRowHeight="12.75"/>
  <cols>
    <col min="1" max="1" width="4.421875" style="52" customWidth="1"/>
    <col min="2" max="2" width="36.7109375" style="52" customWidth="1"/>
    <col min="3" max="4" width="15.00390625" style="52" customWidth="1"/>
    <col min="5" max="5" width="2.7109375" style="52" customWidth="1"/>
    <col min="6" max="16384" width="9.140625" style="52" customWidth="1"/>
  </cols>
  <sheetData>
    <row r="1" spans="1:5" ht="57" customHeight="1">
      <c r="A1" s="17"/>
      <c r="B1" s="17"/>
      <c r="C1" s="17"/>
      <c r="D1" s="17"/>
      <c r="E1" s="17"/>
    </row>
    <row r="2" spans="1:5" ht="7.5" customHeight="1">
      <c r="A2" s="19"/>
      <c r="B2" s="19"/>
      <c r="C2" s="19"/>
      <c r="D2" s="19"/>
      <c r="E2" s="17"/>
    </row>
    <row r="3" spans="1:5" ht="15" customHeight="1">
      <c r="A3" s="17"/>
      <c r="B3" s="17"/>
      <c r="C3" s="17"/>
      <c r="D3" s="17"/>
      <c r="E3" s="17"/>
    </row>
    <row r="4" spans="1:5" ht="12.75">
      <c r="A4" s="124" t="str">
        <f>'Table of contents'!A4</f>
        <v>Mental health services in Australia</v>
      </c>
      <c r="B4" s="125"/>
      <c r="C4" s="53"/>
      <c r="D4" s="53"/>
      <c r="E4" s="58"/>
    </row>
    <row r="5" spans="1:5" ht="13.5" thickBot="1">
      <c r="A5" s="177" t="str">
        <f>'Table of contents'!A5</f>
        <v>9: Supported accommodation assistance (version 1.0)</v>
      </c>
      <c r="B5" s="177"/>
      <c r="C5" s="177"/>
      <c r="D5" s="57" t="s">
        <v>103</v>
      </c>
      <c r="E5" s="58"/>
    </row>
    <row r="6" spans="1:5" ht="6" customHeight="1">
      <c r="A6" s="58"/>
      <c r="B6" s="58"/>
      <c r="C6" s="58"/>
      <c r="D6" s="58"/>
      <c r="E6" s="58"/>
    </row>
    <row r="7" spans="1:5" ht="28.5" customHeight="1" thickBot="1">
      <c r="A7" s="176" t="s">
        <v>142</v>
      </c>
      <c r="B7" s="176"/>
      <c r="C7" s="176"/>
      <c r="D7" s="176"/>
      <c r="E7" s="58"/>
    </row>
    <row r="8" spans="1:5" ht="15" customHeight="1" thickBot="1">
      <c r="A8" s="111"/>
      <c r="B8" s="113" t="s">
        <v>81</v>
      </c>
      <c r="C8" s="108" t="s">
        <v>37</v>
      </c>
      <c r="D8" s="108" t="s">
        <v>38</v>
      </c>
      <c r="E8" s="58"/>
    </row>
    <row r="9" spans="1:5" ht="12.75" customHeight="1">
      <c r="A9" s="33">
        <v>1</v>
      </c>
      <c r="B9" s="141" t="s">
        <v>80</v>
      </c>
      <c r="C9" s="138">
        <f>3044+1006</f>
        <v>4050</v>
      </c>
      <c r="D9" s="131">
        <f aca="true" t="shared" si="0" ref="D9:D22">(C9/$C$23)*100</f>
        <v>15.844450530104456</v>
      </c>
      <c r="E9" s="58"/>
    </row>
    <row r="10" spans="1:5" ht="12.75" customHeight="1">
      <c r="A10" s="33">
        <v>2</v>
      </c>
      <c r="B10" s="141" t="s">
        <v>79</v>
      </c>
      <c r="C10" s="138">
        <v>3369</v>
      </c>
      <c r="D10" s="131">
        <f t="shared" si="0"/>
        <v>13.18023551504245</v>
      </c>
      <c r="E10" s="58"/>
    </row>
    <row r="11" spans="1:5" ht="12.75" customHeight="1">
      <c r="A11" s="33">
        <v>3</v>
      </c>
      <c r="B11" s="141" t="s">
        <v>77</v>
      </c>
      <c r="C11" s="138">
        <f>768+2093</f>
        <v>2861</v>
      </c>
      <c r="D11" s="131">
        <f t="shared" si="0"/>
        <v>11.192832831266381</v>
      </c>
      <c r="E11" s="58"/>
    </row>
    <row r="12" spans="1:5" ht="12.75" customHeight="1">
      <c r="A12" s="33">
        <v>4</v>
      </c>
      <c r="B12" s="141" t="s">
        <v>78</v>
      </c>
      <c r="C12" s="138">
        <v>2175</v>
      </c>
      <c r="D12" s="131">
        <f t="shared" si="0"/>
        <v>8.509056766167209</v>
      </c>
      <c r="E12" s="58"/>
    </row>
    <row r="13" spans="1:5" ht="12.75" customHeight="1">
      <c r="A13" s="33">
        <v>5</v>
      </c>
      <c r="B13" s="141" t="s">
        <v>73</v>
      </c>
      <c r="C13" s="138">
        <f>1231+857</f>
        <v>2088</v>
      </c>
      <c r="D13" s="131">
        <f t="shared" si="0"/>
        <v>8.16869449552052</v>
      </c>
      <c r="E13" s="58"/>
    </row>
    <row r="14" spans="1:5" ht="12.75" customHeight="1">
      <c r="A14" s="33">
        <v>6</v>
      </c>
      <c r="B14" s="141" t="s">
        <v>76</v>
      </c>
      <c r="C14" s="138">
        <v>1754</v>
      </c>
      <c r="D14" s="131">
        <f t="shared" si="0"/>
        <v>6.862016353037831</v>
      </c>
      <c r="E14" s="58"/>
    </row>
    <row r="15" spans="1:5" ht="12.75" customHeight="1">
      <c r="A15" s="33">
        <v>7</v>
      </c>
      <c r="B15" s="141" t="s">
        <v>75</v>
      </c>
      <c r="C15" s="138">
        <v>1684</v>
      </c>
      <c r="D15" s="131">
        <f t="shared" si="0"/>
        <v>6.588161652517507</v>
      </c>
      <c r="E15" s="58"/>
    </row>
    <row r="16" spans="1:5" ht="12.75" customHeight="1">
      <c r="A16" s="33">
        <v>8</v>
      </c>
      <c r="B16" s="141" t="s">
        <v>74</v>
      </c>
      <c r="C16" s="138">
        <v>1660</v>
      </c>
      <c r="D16" s="131">
        <f t="shared" si="0"/>
        <v>6.49426861233911</v>
      </c>
      <c r="E16" s="58"/>
    </row>
    <row r="17" spans="1:5" ht="12.75" customHeight="1">
      <c r="A17" s="33">
        <v>9</v>
      </c>
      <c r="B17" s="141" t="s">
        <v>72</v>
      </c>
      <c r="C17" s="138">
        <v>681</v>
      </c>
      <c r="D17" s="131">
        <f t="shared" si="0"/>
        <v>2.6642150150620085</v>
      </c>
      <c r="E17" s="58"/>
    </row>
    <row r="18" spans="1:6" ht="12.75" customHeight="1">
      <c r="A18" s="33">
        <v>10</v>
      </c>
      <c r="B18" s="141" t="s">
        <v>71</v>
      </c>
      <c r="C18" s="138">
        <f>237+140</f>
        <v>377</v>
      </c>
      <c r="D18" s="131">
        <f t="shared" si="0"/>
        <v>1.474903172802316</v>
      </c>
      <c r="E18" s="58"/>
      <c r="F18" s="74"/>
    </row>
    <row r="19" spans="1:5" ht="12.75" customHeight="1">
      <c r="A19" s="33">
        <v>11</v>
      </c>
      <c r="B19" s="141" t="s">
        <v>122</v>
      </c>
      <c r="C19" s="138">
        <f>478+332+837+72+257+440+231+29</f>
        <v>2676</v>
      </c>
      <c r="D19" s="131">
        <f t="shared" si="0"/>
        <v>10.46907397989124</v>
      </c>
      <c r="E19" s="58"/>
    </row>
    <row r="20" spans="1:5" ht="12.75" customHeight="1">
      <c r="A20" s="33">
        <v>12</v>
      </c>
      <c r="B20" s="141" t="s">
        <v>53</v>
      </c>
      <c r="C20" s="138">
        <v>1077</v>
      </c>
      <c r="D20" s="131">
        <f t="shared" si="0"/>
        <v>4.213450178005555</v>
      </c>
      <c r="E20" s="58"/>
    </row>
    <row r="21" spans="1:5" ht="12.75" customHeight="1">
      <c r="A21" s="33">
        <v>13</v>
      </c>
      <c r="B21" s="114" t="s">
        <v>82</v>
      </c>
      <c r="C21" s="115">
        <f>25561-1109</f>
        <v>24452</v>
      </c>
      <c r="D21" s="150">
        <f t="shared" si="0"/>
        <v>95.66135910175659</v>
      </c>
      <c r="E21" s="58"/>
    </row>
    <row r="22" spans="1:5" ht="12.75" customHeight="1">
      <c r="A22" s="33">
        <v>14</v>
      </c>
      <c r="B22" s="114" t="s">
        <v>129</v>
      </c>
      <c r="C22" s="115">
        <v>1109</v>
      </c>
      <c r="D22" s="150">
        <f t="shared" si="0"/>
        <v>4.338640898243417</v>
      </c>
      <c r="E22" s="58"/>
    </row>
    <row r="23" spans="1:5" ht="12.75" customHeight="1" thickBot="1">
      <c r="A23" s="39">
        <v>15</v>
      </c>
      <c r="B23" s="40" t="s">
        <v>6</v>
      </c>
      <c r="C23" s="41">
        <v>25561</v>
      </c>
      <c r="D23" s="144">
        <f>SUM(D9:D20,D22)</f>
        <v>100</v>
      </c>
      <c r="E23" s="58"/>
    </row>
    <row r="24" spans="1:5" ht="6" customHeight="1">
      <c r="A24" s="66"/>
      <c r="B24" s="66"/>
      <c r="C24" s="66"/>
      <c r="D24" s="66"/>
      <c r="E24" s="58"/>
    </row>
    <row r="25" spans="1:5" s="75" customFormat="1" ht="30" customHeight="1">
      <c r="A25" s="116" t="s">
        <v>7</v>
      </c>
      <c r="B25" s="171" t="s">
        <v>120</v>
      </c>
      <c r="C25" s="171"/>
      <c r="D25" s="171"/>
      <c r="E25" s="54"/>
    </row>
    <row r="26" spans="1:5" s="133" customFormat="1" ht="6" customHeight="1">
      <c r="A26" s="54"/>
      <c r="B26" s="178"/>
      <c r="C26" s="178"/>
      <c r="D26" s="178"/>
      <c r="E26" s="54"/>
    </row>
    <row r="27" spans="1:5" s="133" customFormat="1" ht="12.75">
      <c r="A27" s="54"/>
      <c r="B27" s="179" t="s">
        <v>30</v>
      </c>
      <c r="C27" s="179"/>
      <c r="D27" s="179"/>
      <c r="E27" s="54"/>
    </row>
    <row r="28" spans="1:5" ht="12.75">
      <c r="A28" s="66"/>
      <c r="B28" s="66"/>
      <c r="C28" s="66"/>
      <c r="D28" s="66"/>
      <c r="E28" s="66"/>
    </row>
  </sheetData>
  <sheetProtection/>
  <mergeCells count="5">
    <mergeCell ref="B25:D25"/>
    <mergeCell ref="B26:D26"/>
    <mergeCell ref="B27:D27"/>
    <mergeCell ref="A7:D7"/>
    <mergeCell ref="A5:C5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orientation="portrait" paperSize="9" r:id="rId2"/>
  <headerFooter alignWithMargins="0">
    <oddFooter>&amp;C&amp;8Page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52" customWidth="1"/>
    <col min="2" max="2" width="25.421875" style="52" customWidth="1"/>
    <col min="3" max="3" width="14.7109375" style="52" customWidth="1"/>
    <col min="4" max="4" width="22.00390625" style="52" customWidth="1"/>
    <col min="5" max="5" width="2.7109375" style="52" customWidth="1"/>
    <col min="6" max="16384" width="9.140625" style="52" customWidth="1"/>
  </cols>
  <sheetData>
    <row r="1" spans="1:5" ht="57" customHeight="1">
      <c r="A1" s="17"/>
      <c r="B1" s="17"/>
      <c r="C1" s="17"/>
      <c r="D1" s="17"/>
      <c r="E1" s="17"/>
    </row>
    <row r="2" spans="1:5" ht="7.5" customHeight="1">
      <c r="A2" s="19"/>
      <c r="B2" s="19"/>
      <c r="C2" s="19"/>
      <c r="D2" s="19"/>
      <c r="E2" s="17"/>
    </row>
    <row r="3" spans="1:5" ht="15" customHeight="1">
      <c r="A3" s="17"/>
      <c r="B3" s="17"/>
      <c r="C3" s="17"/>
      <c r="D3" s="17"/>
      <c r="E3" s="17"/>
    </row>
    <row r="4" spans="1:5" ht="12.75">
      <c r="A4" s="124" t="str">
        <f>'Table of contents'!A4</f>
        <v>Mental health services in Australia</v>
      </c>
      <c r="B4" s="125"/>
      <c r="C4" s="53"/>
      <c r="D4" s="53"/>
      <c r="E4" s="58"/>
    </row>
    <row r="5" spans="1:5" ht="13.5" thickBot="1">
      <c r="A5" s="177" t="str">
        <f>'Table of contents'!A5</f>
        <v>9: Supported accommodation assistance (version 1.0)</v>
      </c>
      <c r="B5" s="177"/>
      <c r="C5" s="177"/>
      <c r="D5" s="57" t="s">
        <v>103</v>
      </c>
      <c r="E5" s="58"/>
    </row>
    <row r="6" spans="1:5" ht="6" customHeight="1">
      <c r="A6" s="58"/>
      <c r="B6" s="58"/>
      <c r="C6" s="58"/>
      <c r="D6" s="58"/>
      <c r="E6" s="58"/>
    </row>
    <row r="7" spans="1:5" ht="28.5" customHeight="1" thickBot="1">
      <c r="A7" s="176" t="s">
        <v>143</v>
      </c>
      <c r="B7" s="176"/>
      <c r="C7" s="176"/>
      <c r="D7" s="176"/>
      <c r="E7" s="58"/>
    </row>
    <row r="8" spans="1:5" ht="15" customHeight="1" thickBot="1">
      <c r="A8" s="111"/>
      <c r="B8" s="113" t="s">
        <v>83</v>
      </c>
      <c r="C8" s="108" t="s">
        <v>37</v>
      </c>
      <c r="D8" s="108" t="s">
        <v>38</v>
      </c>
      <c r="E8" s="58"/>
    </row>
    <row r="9" spans="1:5" ht="12.75">
      <c r="A9" s="33">
        <v>1</v>
      </c>
      <c r="B9" s="36" t="s">
        <v>131</v>
      </c>
      <c r="C9" s="37">
        <v>5447</v>
      </c>
      <c r="D9" s="117">
        <f>(C9/$C$18)*100</f>
        <v>21.309807910488633</v>
      </c>
      <c r="E9" s="58"/>
    </row>
    <row r="10" spans="1:5" ht="12.75">
      <c r="A10" s="33">
        <v>2</v>
      </c>
      <c r="B10" s="36" t="s">
        <v>84</v>
      </c>
      <c r="C10" s="37">
        <v>2194</v>
      </c>
      <c r="D10" s="117">
        <f aca="true" t="shared" si="0" ref="D10:D16">(C10/$C$18)*100</f>
        <v>8.583388756308437</v>
      </c>
      <c r="E10" s="58"/>
    </row>
    <row r="11" spans="1:5" ht="12.75">
      <c r="A11" s="33">
        <v>3</v>
      </c>
      <c r="B11" s="36" t="s">
        <v>85</v>
      </c>
      <c r="C11" s="37">
        <v>1364</v>
      </c>
      <c r="D11" s="117">
        <f t="shared" si="0"/>
        <v>5.336254450138883</v>
      </c>
      <c r="E11" s="58"/>
    </row>
    <row r="12" spans="1:5" ht="12.75">
      <c r="A12" s="33">
        <v>4</v>
      </c>
      <c r="B12" s="36" t="s">
        <v>86</v>
      </c>
      <c r="C12" s="37">
        <v>1564</v>
      </c>
      <c r="D12" s="117">
        <f t="shared" si="0"/>
        <v>6.118696451625523</v>
      </c>
      <c r="E12" s="58"/>
    </row>
    <row r="13" spans="1:5" ht="12.75">
      <c r="A13" s="33">
        <v>5</v>
      </c>
      <c r="B13" s="36" t="s">
        <v>87</v>
      </c>
      <c r="C13" s="37">
        <v>2136</v>
      </c>
      <c r="D13" s="117">
        <f t="shared" si="0"/>
        <v>8.356480575877313</v>
      </c>
      <c r="E13" s="58"/>
    </row>
    <row r="14" spans="1:5" ht="12.75">
      <c r="A14" s="33">
        <v>6</v>
      </c>
      <c r="B14" s="36" t="s">
        <v>88</v>
      </c>
      <c r="C14" s="37">
        <v>6205</v>
      </c>
      <c r="D14" s="117">
        <f t="shared" si="0"/>
        <v>24.275263096123002</v>
      </c>
      <c r="E14" s="58"/>
    </row>
    <row r="15" spans="1:5" ht="12.75">
      <c r="A15" s="33">
        <v>7</v>
      </c>
      <c r="B15" s="36" t="s">
        <v>89</v>
      </c>
      <c r="C15" s="37">
        <v>3056</v>
      </c>
      <c r="D15" s="117">
        <f t="shared" si="0"/>
        <v>11.955713782715856</v>
      </c>
      <c r="E15" s="58"/>
    </row>
    <row r="16" spans="1:5" ht="12.75">
      <c r="A16" s="33">
        <v>8</v>
      </c>
      <c r="B16" s="36" t="s">
        <v>90</v>
      </c>
      <c r="C16" s="37">
        <v>2047</v>
      </c>
      <c r="D16" s="117">
        <f t="shared" si="0"/>
        <v>8.008293885215759</v>
      </c>
      <c r="E16" s="58"/>
    </row>
    <row r="17" spans="1:6" ht="12.75">
      <c r="A17" s="33">
        <v>9</v>
      </c>
      <c r="B17" s="69" t="s">
        <v>128</v>
      </c>
      <c r="C17" s="118">
        <v>1548</v>
      </c>
      <c r="D17" s="117">
        <f>(C17/$C$18)*100</f>
        <v>6.056101091506592</v>
      </c>
      <c r="E17" s="58"/>
      <c r="F17" s="76"/>
    </row>
    <row r="18" spans="1:5" s="73" customFormat="1" ht="12" customHeight="1" thickBot="1">
      <c r="A18" s="39">
        <v>10</v>
      </c>
      <c r="B18" s="40" t="s">
        <v>6</v>
      </c>
      <c r="C18" s="41">
        <v>25561</v>
      </c>
      <c r="D18" s="119">
        <f>SUM(D9:D17)</f>
        <v>100.00000000000001</v>
      </c>
      <c r="E18" s="67"/>
    </row>
    <row r="19" spans="1:5" ht="6" customHeight="1">
      <c r="A19" s="66"/>
      <c r="B19" s="66"/>
      <c r="C19" s="66"/>
      <c r="D19" s="66"/>
      <c r="E19" s="58"/>
    </row>
    <row r="20" spans="1:5" s="133" customFormat="1" ht="12.75">
      <c r="A20" s="65"/>
      <c r="B20" s="159" t="s">
        <v>30</v>
      </c>
      <c r="C20" s="159"/>
      <c r="D20" s="159"/>
      <c r="E20" s="54"/>
    </row>
    <row r="21" spans="1:5" ht="12.75">
      <c r="A21" s="66"/>
      <c r="B21" s="66"/>
      <c r="C21" s="66"/>
      <c r="D21" s="66"/>
      <c r="E21" s="66"/>
    </row>
  </sheetData>
  <sheetProtection/>
  <mergeCells count="3">
    <mergeCell ref="A7:D7"/>
    <mergeCell ref="B20:D20"/>
    <mergeCell ref="A5:C5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AIHW</dc:creator>
  <cp:keywords/>
  <dc:description/>
  <cp:lastModifiedBy>Doyle, Carey</cp:lastModifiedBy>
  <cp:lastPrinted>2012-05-31T01:35:07Z</cp:lastPrinted>
  <dcterms:created xsi:type="dcterms:W3CDTF">2010-11-09T22:46:21Z</dcterms:created>
  <dcterms:modified xsi:type="dcterms:W3CDTF">2017-01-17T20:39:40Z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