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D0838E4F-E53F-4FD0-B5B6-C7E09C9D1BFC}"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
  <c r="B1" i="12"/>
  <c r="C36" i="1"/>
  <c r="B36" i="1"/>
  <c r="B34" i="1"/>
  <c r="B21" i="1"/>
  <c r="C32" i="1"/>
  <c r="C31" i="1"/>
  <c r="C30" i="1"/>
  <c r="C29" i="1"/>
  <c r="C28" i="1"/>
  <c r="C27" i="1"/>
  <c r="C26" i="1"/>
  <c r="C25" i="1"/>
  <c r="C24" i="1"/>
  <c r="C23" i="1"/>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11" i="7"/>
  <c r="F211" i="7"/>
  <c r="F207" i="7"/>
  <c r="H211" i="7"/>
  <c r="G207" i="7"/>
  <c r="H207" i="7"/>
  <c r="D130" i="7" l="1"/>
  <c r="D61" i="7"/>
  <c r="E142" i="7"/>
  <c r="C174" i="7"/>
  <c r="E133" i="7"/>
  <c r="D173" i="7"/>
  <c r="C106" i="7"/>
  <c r="H131" i="7"/>
  <c r="C100" i="7"/>
  <c r="C131" i="7"/>
  <c r="E102" i="7"/>
  <c r="C135" i="7"/>
  <c r="E108" i="7"/>
  <c r="D92" i="7"/>
  <c r="D75" i="7"/>
  <c r="G67" i="7"/>
  <c r="E172" i="7"/>
  <c r="E132" i="7"/>
  <c r="D171" i="7"/>
  <c r="G99" i="7"/>
  <c r="C66" i="7"/>
  <c r="D140" i="7"/>
  <c r="C72" i="7"/>
  <c r="C61" i="7"/>
  <c r="D134" i="7"/>
  <c r="D85" i="7"/>
  <c r="D142" i="7"/>
  <c r="C140" i="7"/>
  <c r="D114" i="7"/>
  <c r="E164" i="7"/>
  <c r="D76" i="7"/>
  <c r="C87" i="7"/>
  <c r="C107" i="7"/>
  <c r="E60" i="7"/>
  <c r="E167" i="7"/>
  <c r="C117" i="7"/>
  <c r="C110" i="7"/>
  <c r="E128" i="7"/>
  <c r="C58" i="7"/>
  <c r="D67" i="7"/>
  <c r="C109" i="7"/>
  <c r="D94" i="7"/>
  <c r="E151" i="7"/>
  <c r="D101" i="7"/>
  <c r="E73" i="7"/>
  <c r="E155" i="7"/>
  <c r="C147" i="7"/>
  <c r="D139" i="7"/>
  <c r="E165" i="7"/>
  <c r="D103" i="7"/>
  <c r="D98" i="7"/>
  <c r="D151" i="7"/>
  <c r="D78" i="7"/>
  <c r="D79" i="7"/>
  <c r="E83" i="7"/>
  <c r="C161" i="7"/>
  <c r="C104" i="7"/>
  <c r="D105" i="7"/>
  <c r="C162" i="7"/>
  <c r="E122" i="7"/>
  <c r="D159" i="7"/>
  <c r="E146" i="7"/>
  <c r="E112" i="7"/>
  <c r="E77" i="7"/>
  <c r="E147" i="7"/>
  <c r="D152" i="7"/>
  <c r="D144" i="7"/>
  <c r="D131" i="7"/>
  <c r="E80" i="7"/>
  <c r="D124" i="7"/>
  <c r="E141" i="7"/>
  <c r="C126" i="7"/>
  <c r="E93" i="7"/>
  <c r="E65" i="7"/>
  <c r="E130" i="7"/>
  <c r="E120" i="7"/>
  <c r="D155" i="7"/>
  <c r="E88" i="7"/>
  <c r="C123" i="7"/>
  <c r="C88" i="7"/>
  <c r="C125" i="7"/>
  <c r="D128" i="7"/>
  <c r="G129" i="7"/>
  <c r="E94" i="7"/>
  <c r="E99" i="7"/>
  <c r="C82" i="7"/>
  <c r="C95" i="7"/>
  <c r="E85" i="7"/>
  <c r="E125" i="7"/>
  <c r="C122" i="7"/>
  <c r="F112" i="7"/>
  <c r="G103" i="7"/>
  <c r="C91" i="7"/>
  <c r="H61" i="7"/>
  <c r="D70" i="7"/>
  <c r="D145" i="7"/>
  <c r="C102" i="7"/>
  <c r="C60" i="7"/>
  <c r="D57" i="7"/>
  <c r="C167" i="7"/>
  <c r="E131" i="7"/>
  <c r="E135" i="7"/>
  <c r="E61" i="7"/>
  <c r="G92" i="7"/>
  <c r="D113" i="7"/>
  <c r="E139" i="7"/>
  <c r="C157" i="7"/>
  <c r="E75" i="7"/>
  <c r="E111" i="7"/>
  <c r="D143" i="7"/>
  <c r="E91" i="7"/>
  <c r="F122" i="7"/>
  <c r="D88" i="7"/>
  <c r="E79" i="7"/>
  <c r="D106" i="7"/>
  <c r="C70" i="7"/>
  <c r="C75" i="7"/>
  <c r="D84" i="7"/>
  <c r="E126" i="7"/>
  <c r="D112" i="7"/>
  <c r="C86" i="7"/>
  <c r="E103" i="7"/>
  <c r="E66" i="7"/>
  <c r="F80" i="7"/>
  <c r="F69" i="7"/>
  <c r="D81" i="7"/>
  <c r="E168" i="7"/>
  <c r="E115" i="7"/>
  <c r="E144" i="7"/>
  <c r="E158" i="7"/>
  <c r="C132" i="7"/>
  <c r="C65" i="7"/>
  <c r="C171" i="7"/>
  <c r="D118" i="7"/>
  <c r="C129" i="7"/>
  <c r="F75" i="7"/>
  <c r="D141" i="7"/>
  <c r="E140" i="7"/>
  <c r="E116" i="7"/>
  <c r="D80" i="7"/>
  <c r="D59" i="7"/>
  <c r="C138" i="7"/>
  <c r="C79" i="7"/>
  <c r="E59" i="7"/>
  <c r="C113" i="7"/>
  <c r="D66" i="7"/>
  <c r="H119" i="7"/>
  <c r="C163" i="7"/>
  <c r="E157" i="7"/>
  <c r="E114" i="7"/>
  <c r="D129" i="7"/>
  <c r="D170" i="7"/>
  <c r="G65" i="7"/>
  <c r="C150" i="7"/>
  <c r="E92" i="7"/>
  <c r="C85" i="7"/>
  <c r="E129" i="7"/>
  <c r="E96" i="7"/>
  <c r="E152" i="7"/>
  <c r="C134" i="7"/>
  <c r="E104" i="7"/>
  <c r="F91" i="7"/>
  <c r="D125" i="7"/>
  <c r="E150" i="7"/>
  <c r="E127" i="7"/>
  <c r="F154" i="7"/>
  <c r="C64" i="7"/>
  <c r="C111" i="7"/>
  <c r="E117" i="7"/>
  <c r="D149" i="7"/>
  <c r="D117" i="7"/>
  <c r="D126" i="7"/>
  <c r="G121" i="7"/>
  <c r="E74" i="7"/>
  <c r="E86" i="7"/>
  <c r="H63" i="7"/>
  <c r="H151" i="7"/>
  <c r="C80" i="7"/>
  <c r="D122" i="7"/>
  <c r="D169" i="7"/>
  <c r="C136" i="7"/>
  <c r="E159" i="7"/>
  <c r="D120" i="7"/>
  <c r="C99" i="7"/>
  <c r="F143" i="7"/>
  <c r="E82" i="7"/>
  <c r="E64" i="7"/>
  <c r="E163" i="7"/>
  <c r="G64" i="7"/>
  <c r="D158" i="7"/>
  <c r="D175" i="7"/>
  <c r="C84" i="7"/>
  <c r="C158" i="7"/>
  <c r="E105" i="7"/>
  <c r="C62" i="7"/>
  <c r="C155" i="7"/>
  <c r="D73" i="7"/>
  <c r="E101" i="7"/>
  <c r="D172" i="7"/>
  <c r="F93" i="7"/>
  <c r="H107" i="7"/>
  <c r="C78" i="7"/>
  <c r="D157" i="7"/>
  <c r="E149" i="7"/>
  <c r="H81" i="7"/>
  <c r="D93" i="7"/>
  <c r="C63" i="7"/>
  <c r="E69" i="7"/>
  <c r="C83" i="7"/>
  <c r="C92" i="7"/>
  <c r="C172" i="7"/>
  <c r="D74" i="7"/>
  <c r="C159" i="7"/>
  <c r="E68" i="7"/>
  <c r="C98" i="7"/>
  <c r="C101" i="7"/>
  <c r="E87" i="7"/>
  <c r="C142" i="7"/>
  <c r="E62" i="7"/>
  <c r="E136" i="7"/>
  <c r="E119" i="7"/>
  <c r="E121" i="7"/>
  <c r="D97" i="7"/>
  <c r="E137" i="7"/>
  <c r="C103" i="7"/>
  <c r="D99" i="7"/>
  <c r="H71" i="7"/>
  <c r="E89" i="7"/>
  <c r="E171" i="7"/>
  <c r="D90" i="7"/>
  <c r="D147" i="7"/>
  <c r="E124" i="7"/>
  <c r="G68" i="7"/>
  <c r="D72" i="7"/>
  <c r="C74" i="7"/>
  <c r="F124" i="7"/>
  <c r="H134" i="7"/>
  <c r="G137" i="7"/>
  <c r="C168" i="7"/>
  <c r="C128" i="7"/>
  <c r="C119" i="7"/>
  <c r="G159" i="7"/>
  <c r="F59" i="7"/>
  <c r="C165" i="7"/>
  <c r="C90" i="7"/>
  <c r="E113" i="7"/>
  <c r="C170" i="7"/>
  <c r="D102" i="7"/>
  <c r="E143" i="7"/>
  <c r="D71" i="7"/>
  <c r="C130" i="7"/>
  <c r="D95" i="7"/>
  <c r="D68" i="7"/>
  <c r="D165" i="7"/>
  <c r="D64" i="7"/>
  <c r="H85" i="7"/>
  <c r="D138" i="7"/>
  <c r="F78" i="7"/>
  <c r="C59" i="7"/>
  <c r="H132" i="7"/>
  <c r="E84" i="7"/>
  <c r="C160" i="7"/>
  <c r="G161" i="7"/>
  <c r="D154" i="7"/>
  <c r="C152" i="7"/>
  <c r="E95" i="7"/>
  <c r="E71" i="7"/>
  <c r="E109" i="7"/>
  <c r="D156" i="7"/>
  <c r="D132" i="7"/>
  <c r="D150" i="7"/>
  <c r="C112" i="7"/>
  <c r="E154" i="7"/>
  <c r="D161" i="7"/>
  <c r="E76" i="7"/>
  <c r="D96" i="7"/>
  <c r="C137" i="7"/>
  <c r="H103" i="7"/>
  <c r="C133" i="7"/>
  <c r="C69" i="7"/>
  <c r="C146" i="7"/>
  <c r="E170" i="7"/>
  <c r="G151" i="7"/>
  <c r="E166" i="7"/>
  <c r="C77" i="7"/>
  <c r="D137" i="7"/>
  <c r="E110" i="7"/>
  <c r="G88" i="7"/>
  <c r="E153" i="7"/>
  <c r="E118" i="7"/>
  <c r="F108" i="7"/>
  <c r="D110" i="7"/>
  <c r="D168" i="7"/>
  <c r="D83" i="7"/>
  <c r="D135" i="7"/>
  <c r="D65" i="7"/>
  <c r="C175" i="7"/>
  <c r="E161" i="7"/>
  <c r="D109" i="7"/>
  <c r="E57" i="7"/>
  <c r="E173" i="7"/>
  <c r="E100" i="7"/>
  <c r="C156" i="7"/>
  <c r="C116" i="7"/>
  <c r="E175" i="7"/>
  <c r="F129" i="7"/>
  <c r="D69" i="7"/>
  <c r="F167" i="7"/>
  <c r="H159" i="7"/>
  <c r="D123" i="7"/>
  <c r="C73" i="7"/>
  <c r="D153" i="7"/>
  <c r="H96" i="7"/>
  <c r="E90" i="7"/>
  <c r="D108" i="7"/>
  <c r="E156" i="7"/>
  <c r="D136" i="7"/>
  <c r="E81" i="7"/>
  <c r="C118" i="7"/>
  <c r="D77" i="7"/>
  <c r="E78" i="7"/>
  <c r="E138" i="7"/>
  <c r="C114" i="7"/>
  <c r="D91" i="7"/>
  <c r="C166" i="7"/>
  <c r="G97" i="7"/>
  <c r="D89" i="7"/>
  <c r="F121" i="7"/>
  <c r="C115" i="7"/>
  <c r="G101" i="7"/>
  <c r="G150" i="7"/>
  <c r="C169" i="7"/>
  <c r="F133" i="7"/>
  <c r="D133" i="7"/>
  <c r="C173" i="7"/>
  <c r="C105" i="7"/>
  <c r="F152" i="7"/>
  <c r="F60" i="7"/>
  <c r="E174" i="7"/>
  <c r="G154" i="7"/>
  <c r="D163" i="7"/>
  <c r="H141" i="7"/>
  <c r="D58" i="7"/>
  <c r="E162" i="7"/>
  <c r="H157" i="7"/>
  <c r="D162" i="7"/>
  <c r="C127" i="7"/>
  <c r="G75" i="7"/>
  <c r="C151" i="7"/>
  <c r="E123" i="7"/>
  <c r="G118" i="7"/>
  <c r="G96" i="7"/>
  <c r="H128" i="7"/>
  <c r="C154" i="7"/>
  <c r="F149" i="7"/>
  <c r="D111" i="7"/>
  <c r="D160" i="7"/>
  <c r="C121" i="7"/>
  <c r="G95" i="7"/>
  <c r="E67" i="7"/>
  <c r="D166" i="7"/>
  <c r="F110" i="7"/>
  <c r="E145" i="7"/>
  <c r="D167" i="7"/>
  <c r="H92" i="7"/>
  <c r="G108" i="7"/>
  <c r="D86" i="7"/>
  <c r="E58" i="7"/>
  <c r="F72" i="7"/>
  <c r="G148" i="7"/>
  <c r="C144" i="7"/>
  <c r="H80" i="7"/>
  <c r="D148" i="7"/>
  <c r="G135" i="7"/>
  <c r="E97" i="7"/>
  <c r="D100" i="7"/>
  <c r="C89" i="7"/>
  <c r="C145" i="7"/>
  <c r="F89" i="7"/>
  <c r="G87" i="7"/>
  <c r="H149" i="7"/>
  <c r="C94" i="7"/>
  <c r="H130" i="7"/>
  <c r="H106" i="7"/>
  <c r="F164" i="7"/>
  <c r="E72" i="7"/>
  <c r="H122" i="7"/>
  <c r="C148" i="7"/>
  <c r="C143" i="7"/>
  <c r="C97" i="7"/>
  <c r="G122" i="7"/>
  <c r="F71" i="7"/>
  <c r="F169" i="7"/>
  <c r="F82" i="7"/>
  <c r="C71" i="7"/>
  <c r="H73" i="7"/>
  <c r="G109" i="7"/>
  <c r="F170" i="7"/>
  <c r="F158" i="7"/>
  <c r="H138" i="7"/>
  <c r="H66" i="7"/>
  <c r="G113" i="7"/>
  <c r="G172" i="7"/>
  <c r="D63" i="7"/>
  <c r="H144" i="7"/>
  <c r="E98" i="7"/>
  <c r="F174" i="7"/>
  <c r="D164" i="7"/>
  <c r="C120" i="7"/>
  <c r="F172" i="7"/>
  <c r="H68" i="7"/>
  <c r="G141" i="7"/>
  <c r="F157" i="7"/>
  <c r="F120" i="7"/>
  <c r="D127" i="7"/>
  <c r="C149" i="7"/>
  <c r="G94" i="7"/>
  <c r="H171" i="7"/>
  <c r="E134" i="7"/>
  <c r="G106" i="7"/>
  <c r="H57" i="7"/>
  <c r="D60" i="7"/>
  <c r="H84" i="7"/>
  <c r="G60" i="7"/>
  <c r="D174" i="7"/>
  <c r="F114" i="7"/>
  <c r="G166" i="7"/>
  <c r="H97" i="7"/>
  <c r="F88" i="7"/>
  <c r="H74" i="7"/>
  <c r="H140" i="7"/>
  <c r="G86" i="7"/>
  <c r="H98" i="7"/>
  <c r="G165" i="7"/>
  <c r="H112" i="7"/>
  <c r="E70" i="7"/>
  <c r="D121" i="7"/>
  <c r="G89" i="7"/>
  <c r="G74" i="7"/>
  <c r="C108" i="7"/>
  <c r="D87" i="7"/>
  <c r="G66" i="7"/>
  <c r="H104" i="7"/>
  <c r="H93" i="7"/>
  <c r="H116" i="7"/>
  <c r="F68" i="7"/>
  <c r="C68" i="7"/>
  <c r="D107" i="7"/>
  <c r="G81" i="7"/>
  <c r="D119" i="7"/>
  <c r="C67" i="7"/>
  <c r="E169" i="7"/>
  <c r="H109" i="7"/>
  <c r="F102" i="7"/>
  <c r="H75" i="7"/>
  <c r="F65" i="7"/>
  <c r="F139" i="7"/>
  <c r="H64" i="7"/>
  <c r="E63" i="7"/>
  <c r="H89" i="7"/>
  <c r="D115" i="7"/>
  <c r="F137" i="7"/>
  <c r="F144" i="7"/>
  <c r="H113" i="7"/>
  <c r="G167" i="7"/>
  <c r="F101" i="7"/>
  <c r="F150" i="7"/>
  <c r="C141" i="7"/>
  <c r="F147" i="7"/>
  <c r="C164" i="7"/>
  <c r="H166" i="7"/>
  <c r="D146" i="7"/>
  <c r="H108" i="7"/>
  <c r="H142" i="7"/>
  <c r="G125" i="7"/>
  <c r="F97" i="7"/>
  <c r="C139" i="7"/>
  <c r="H153" i="7"/>
  <c r="C96" i="7"/>
  <c r="E148" i="7"/>
  <c r="F146" i="7"/>
  <c r="D82" i="7"/>
  <c r="G78" i="7"/>
  <c r="G138" i="7"/>
  <c r="H67" i="7"/>
  <c r="H91" i="7"/>
  <c r="G58" i="7"/>
  <c r="H78" i="7"/>
  <c r="F142" i="7"/>
  <c r="G83" i="7"/>
  <c r="G146" i="7"/>
  <c r="H79" i="7"/>
  <c r="H59" i="7"/>
  <c r="H100" i="7"/>
  <c r="H76" i="7"/>
  <c r="G173" i="7"/>
  <c r="G136" i="7"/>
  <c r="C93" i="7"/>
  <c r="H95" i="7"/>
  <c r="D62" i="7"/>
  <c r="E160" i="7"/>
  <c r="H127" i="7"/>
  <c r="F160" i="7"/>
  <c r="F105" i="7"/>
  <c r="F62" i="7"/>
  <c r="E106" i="7"/>
  <c r="F76" i="7"/>
  <c r="H175" i="7"/>
  <c r="H58" i="7"/>
  <c r="C124" i="7"/>
  <c r="G130" i="7"/>
  <c r="F153" i="7"/>
  <c r="G98" i="7"/>
  <c r="F107" i="7"/>
  <c r="G158" i="7"/>
  <c r="G115" i="7"/>
  <c r="G160" i="7"/>
  <c r="H163" i="7"/>
  <c r="G128" i="7"/>
  <c r="G79" i="7"/>
  <c r="F163" i="7"/>
  <c r="F141" i="7"/>
  <c r="F131" i="7"/>
  <c r="H110" i="7"/>
  <c r="F85" i="7"/>
  <c r="F156" i="7"/>
  <c r="G73" i="7"/>
  <c r="H101" i="7"/>
  <c r="F130" i="7"/>
  <c r="D116" i="7"/>
  <c r="H115" i="7"/>
  <c r="F115" i="7"/>
  <c r="F148" i="7"/>
  <c r="G82" i="7"/>
  <c r="G62" i="7"/>
  <c r="G153" i="7"/>
  <c r="G107" i="7"/>
  <c r="G91" i="7"/>
  <c r="F87" i="7"/>
  <c r="H165" i="7"/>
  <c r="H150" i="7"/>
  <c r="F166" i="7"/>
  <c r="G90" i="7"/>
  <c r="H136" i="7"/>
  <c r="G123" i="7"/>
  <c r="G57" i="7"/>
  <c r="F135" i="7"/>
  <c r="F134" i="7"/>
  <c r="F118" i="7"/>
  <c r="F175" i="7"/>
  <c r="F58" i="7"/>
  <c r="G156" i="7"/>
  <c r="G145" i="7"/>
  <c r="F155" i="7"/>
  <c r="H105" i="7"/>
  <c r="G84" i="7"/>
  <c r="H90" i="7"/>
  <c r="F79" i="7"/>
  <c r="H158" i="7"/>
  <c r="F98" i="7"/>
  <c r="H154" i="7"/>
  <c r="G116" i="7"/>
  <c r="G126" i="7"/>
  <c r="H62" i="7"/>
  <c r="H102" i="7"/>
  <c r="F125" i="7"/>
  <c r="F126" i="7"/>
  <c r="G168" i="7"/>
  <c r="H123" i="7"/>
  <c r="F67" i="7"/>
  <c r="G169" i="7"/>
  <c r="H146" i="7"/>
  <c r="H156" i="7"/>
  <c r="H137" i="7"/>
  <c r="H135" i="7"/>
  <c r="H114" i="7"/>
  <c r="D104" i="7"/>
  <c r="C153" i="7"/>
  <c r="H148" i="7"/>
  <c r="H164" i="7"/>
  <c r="H87" i="7"/>
  <c r="F132" i="7"/>
  <c r="G111" i="7"/>
  <c r="F81" i="7"/>
  <c r="H162" i="7"/>
  <c r="F57" i="7"/>
  <c r="C81" i="7"/>
  <c r="F63" i="7"/>
  <c r="G105" i="7"/>
  <c r="F113" i="7"/>
  <c r="H139" i="7"/>
  <c r="F109" i="7"/>
  <c r="H152" i="7"/>
  <c r="G155" i="7"/>
  <c r="G132" i="7"/>
  <c r="H117" i="7"/>
  <c r="C76" i="7"/>
  <c r="H82" i="7"/>
  <c r="G70" i="7"/>
  <c r="G174" i="7"/>
  <c r="H170" i="7"/>
  <c r="H185" i="7" s="1"/>
  <c r="H121" i="7"/>
  <c r="G93" i="7"/>
  <c r="C57" i="7"/>
  <c r="G147" i="7"/>
  <c r="F64" i="7"/>
  <c r="G77" i="7"/>
  <c r="H168" i="7"/>
  <c r="H147" i="7"/>
  <c r="F61" i="7"/>
  <c r="H143" i="7"/>
  <c r="G71" i="7"/>
  <c r="F136" i="7"/>
  <c r="F162" i="7"/>
  <c r="H160" i="7"/>
  <c r="F119" i="7"/>
  <c r="G139" i="7"/>
  <c r="F151" i="7"/>
  <c r="G100" i="7"/>
  <c r="F83" i="7"/>
  <c r="G59" i="7"/>
  <c r="G61" i="7"/>
  <c r="F127" i="7"/>
  <c r="H172" i="7"/>
  <c r="G127" i="7"/>
  <c r="H133" i="7"/>
  <c r="F96" i="7"/>
  <c r="H169" i="7"/>
  <c r="H129" i="7"/>
  <c r="F73" i="7"/>
  <c r="F159" i="7"/>
  <c r="G63" i="7"/>
  <c r="F86" i="7"/>
  <c r="H111" i="7"/>
  <c r="G120" i="7"/>
  <c r="G162" i="7"/>
  <c r="H155" i="7"/>
  <c r="H88" i="7"/>
  <c r="F140" i="7"/>
  <c r="G104" i="7"/>
  <c r="F138" i="7"/>
  <c r="H72" i="7"/>
  <c r="G144" i="7"/>
  <c r="H94" i="7"/>
  <c r="G134" i="7"/>
  <c r="F111" i="7"/>
  <c r="H173" i="7"/>
  <c r="H60" i="7"/>
  <c r="F165" i="7"/>
  <c r="F171" i="7"/>
  <c r="G119" i="7"/>
  <c r="E107" i="7"/>
  <c r="H70" i="7"/>
  <c r="G124" i="7"/>
  <c r="G175" i="7"/>
  <c r="G131" i="7"/>
  <c r="G163" i="7"/>
  <c r="F74" i="7"/>
  <c r="F117" i="7"/>
  <c r="F106" i="7"/>
  <c r="G102" i="7"/>
  <c r="G80" i="7"/>
  <c r="G157" i="7"/>
  <c r="G152" i="7"/>
  <c r="G76" i="7"/>
  <c r="G171" i="7"/>
  <c r="H120" i="7"/>
  <c r="H69" i="7"/>
  <c r="G142" i="7"/>
  <c r="F168" i="7"/>
  <c r="F161" i="7"/>
  <c r="H145" i="7"/>
  <c r="G117" i="7"/>
  <c r="F173" i="7"/>
  <c r="F92" i="7"/>
  <c r="F66" i="7"/>
  <c r="H118" i="7"/>
  <c r="H86" i="7"/>
  <c r="G164" i="7"/>
  <c r="F145" i="7"/>
  <c r="H167" i="7"/>
  <c r="G149" i="7"/>
  <c r="F70" i="7"/>
  <c r="F103" i="7"/>
  <c r="H174" i="7"/>
  <c r="G72" i="7"/>
  <c r="F104" i="7"/>
  <c r="G133" i="7"/>
  <c r="F123" i="7"/>
  <c r="H77" i="7"/>
  <c r="G110" i="7"/>
  <c r="F116" i="7"/>
  <c r="H125" i="7"/>
  <c r="F100" i="7"/>
  <c r="G114" i="7"/>
  <c r="F90" i="7"/>
  <c r="G112" i="7"/>
  <c r="H65" i="7"/>
  <c r="H124" i="7"/>
  <c r="G140" i="7"/>
  <c r="G170" i="7"/>
  <c r="H126" i="7"/>
  <c r="F84" i="7"/>
  <c r="H83" i="7"/>
  <c r="F128" i="7"/>
  <c r="F95" i="7"/>
  <c r="F94" i="7"/>
  <c r="F77" i="7"/>
  <c r="H161" i="7"/>
  <c r="F99" i="7"/>
  <c r="G85" i="7"/>
  <c r="G69" i="7"/>
  <c r="G143" i="7"/>
  <c r="H99" i="7"/>
  <c r="R33" i="7"/>
  <c r="D39" i="7"/>
  <c r="F208" i="7"/>
  <c r="P39" i="7"/>
  <c r="S33" i="7"/>
  <c r="F38" i="7"/>
  <c r="C38" i="7"/>
  <c r="E32" i="7"/>
  <c r="G33" i="7"/>
  <c r="G208" i="7"/>
  <c r="F212" i="7"/>
  <c r="S39" i="7"/>
  <c r="O33" i="7"/>
  <c r="D38" i="7"/>
  <c r="M38" i="7"/>
  <c r="I39" i="7"/>
  <c r="H38" i="7"/>
  <c r="L33" i="7"/>
  <c r="Q33" i="7"/>
  <c r="I32" i="7"/>
  <c r="E38" i="7"/>
  <c r="F33" i="7"/>
  <c r="D32" i="7"/>
  <c r="R38" i="7"/>
  <c r="N38" i="7"/>
  <c r="C33" i="7"/>
  <c r="G32" i="7"/>
  <c r="H212" i="7"/>
  <c r="P38" i="7"/>
  <c r="M32" i="7"/>
  <c r="O39" i="7"/>
  <c r="S38" i="7"/>
  <c r="T32" i="7"/>
  <c r="T33" i="7"/>
  <c r="Q38" i="7"/>
  <c r="D33" i="7"/>
  <c r="S32" i="7"/>
  <c r="P32" i="7"/>
  <c r="K33" i="7"/>
  <c r="M39" i="7"/>
  <c r="K38" i="7"/>
  <c r="L39" i="7"/>
  <c r="H208" i="7"/>
  <c r="F39" i="7"/>
  <c r="K32" i="7"/>
  <c r="G212" i="7"/>
  <c r="J39" i="7"/>
  <c r="T38" i="7"/>
  <c r="N33" i="7"/>
  <c r="L32" i="7"/>
  <c r="F32" i="7"/>
  <c r="O38" i="7"/>
  <c r="O32" i="7"/>
  <c r="G39" i="7"/>
  <c r="P33" i="7"/>
  <c r="M33" i="7"/>
  <c r="Q32" i="7"/>
  <c r="I33" i="7"/>
  <c r="G38" i="7"/>
  <c r="H39" i="7"/>
  <c r="C39" i="7"/>
  <c r="E33" i="7"/>
  <c r="K39" i="7"/>
  <c r="R39" i="7"/>
  <c r="H32" i="7"/>
  <c r="N32" i="7"/>
  <c r="H33" i="7"/>
  <c r="R32" i="7"/>
  <c r="Q39" i="7"/>
  <c r="J32" i="7"/>
  <c r="C32" i="7"/>
  <c r="N39" i="7"/>
  <c r="J33" i="7"/>
  <c r="L38" i="7"/>
  <c r="T39" i="7"/>
  <c r="E39" i="7"/>
  <c r="J38" i="7"/>
  <c r="I38" i="7"/>
  <c r="S42" i="7" l="1"/>
  <c r="T43" i="7"/>
  <c r="S43" i="7"/>
  <c r="R43" i="7"/>
  <c r="F42" i="7"/>
  <c r="I42" i="7"/>
  <c r="Q42" i="7"/>
  <c r="J42" i="7"/>
  <c r="T42" i="7"/>
  <c r="H42" i="7"/>
  <c r="F43" i="7"/>
  <c r="P43" i="7"/>
  <c r="L43" i="7"/>
  <c r="O42" i="7"/>
  <c r="E43" i="7"/>
  <c r="P42" i="7"/>
  <c r="R42" i="7"/>
  <c r="O43" i="7"/>
  <c r="C43" i="7"/>
  <c r="L42" i="7"/>
  <c r="E42" i="7"/>
  <c r="N42" i="7"/>
  <c r="J43" i="7"/>
  <c r="K43" i="7"/>
  <c r="G42" i="7"/>
  <c r="K42" i="7"/>
  <c r="G43" i="7"/>
  <c r="N43" i="7"/>
  <c r="M42" i="7"/>
  <c r="I43" i="7"/>
  <c r="D42" i="7"/>
  <c r="C42" i="7"/>
  <c r="U38" i="7"/>
  <c r="H43" i="7"/>
  <c r="D43" i="7"/>
  <c r="M43" i="7"/>
  <c r="G185" i="7"/>
  <c r="F185" i="7"/>
  <c r="F184" i="7"/>
  <c r="H184" i="7"/>
  <c r="H187" i="7" s="1"/>
  <c r="O10" i="12" s="1"/>
  <c r="G184" i="7"/>
  <c r="U39" i="7"/>
  <c r="Q43" i="7"/>
  <c r="G213" i="7"/>
  <c r="G209" i="7"/>
  <c r="H209" i="7"/>
  <c r="F209" i="7"/>
  <c r="F213" i="7"/>
  <c r="H213" i="7"/>
  <c r="H215" i="7" l="1"/>
  <c r="O34" i="12" s="1"/>
  <c r="G215" i="7"/>
  <c r="N34" i="12" s="1"/>
  <c r="F215" i="7"/>
  <c r="M34" i="12" s="1"/>
  <c r="G187" i="7"/>
  <c r="N10" i="12" s="1"/>
  <c r="F186" i="7"/>
  <c r="M12" i="12" s="1"/>
  <c r="F187" i="7"/>
  <c r="M10" i="12" s="1"/>
  <c r="G186" i="7"/>
  <c r="N12" i="12" s="1"/>
  <c r="H186" i="7"/>
  <c r="O12" i="12" s="1"/>
</calcChain>
</file>

<file path=xl/sharedStrings.xml><?xml version="1.0" encoding="utf-8"?>
<sst xmlns="http://schemas.openxmlformats.org/spreadsheetml/2006/main" count="16524" uniqueCount="227">
  <si>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</si>
  <si>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</si>
  <si>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</si>
  <si>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</si>
  <si>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</si>
  <si>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</si>
  <si>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</si>
  <si>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</si>
  <si>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</si>
  <si>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</si>
  <si>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</si>
  <si>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</si>
  <si>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</si>
  <si>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</si>
  <si>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</si>
  <si>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</si>
  <si>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</si>
  <si>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</si>
  <si>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</si>
  <si>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</si>
  <si>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</si>
  <si>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</si>
  <si>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</si>
  <si>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</si>
  <si>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</si>
  <si>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</si>
  <si>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</si>
  <si>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</si>
  <si>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</si>
  <si>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</si>
  <si>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</si>
  <si>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</si>
  <si>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</si>
  <si>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</si>
  <si>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</si>
  <si>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</si>
  <si>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</si>
  <si>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</si>
  <si>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</si>
  <si>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</si>
  <si>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</si>
  <si>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</si>
  <si>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</si>
  <si>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</si>
  <si>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</si>
  <si>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</si>
  <si>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</si>
  <si>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</si>
  <si>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</si>
  <si>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</si>
  <si>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</si>
  <si>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</si>
  <si>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</si>
  <si>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</si>
  <si>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</si>
  <si>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</si>
  <si>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</si>
  <si>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</si>
  <si>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</si>
  <si>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</si>
  <si>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</si>
  <si>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</si>
  <si>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</si>
  <si>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</si>
  <si>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</si>
  <si>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</si>
  <si>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</si>
  <si>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</si>
  <si>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</si>
  <si>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</si>
  <si>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</si>
  <si>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</si>
  <si>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</si>
  <si>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</si>
  <si>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</si>
  <si>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</si>
  <si>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</si>
  <si>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</si>
  <si>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</si>
  <si>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</si>
  <si>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</si>
  <si>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</si>
  <si>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</si>
  <si>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</si>
  <si>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</si>
  <si>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</si>
  <si>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</si>
  <si>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</si>
  <si>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</si>
  <si>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</si>
  <si>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</si>
  <si>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</si>
  <si>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</si>
  <si>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</si>
  <si>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</si>
  <si>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</si>
  <si>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</si>
  <si>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</si>
  <si>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</si>
  <si>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</si>
  <si>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</si>
  <si>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</si>
  <si>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</si>
  <si>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</si>
  <si>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</si>
  <si>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</si>
  <si>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</si>
  <si>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</si>
  <si>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</si>
  <si>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</si>
  <si>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</si>
  <si>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</si>
  <si>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</si>
  <si>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</si>
  <si>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</si>
  <si>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</si>
  <si>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</si>
  <si>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</si>
  <si>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</si>
  <si>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</si>
  <si>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</si>
  <si>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</si>
  <si>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</si>
  <si>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</si>
  <si>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</si>
  <si>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</si>
  <si>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</si>
  <si>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</si>
  <si>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</si>
  <si>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</si>
  <si>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</si>
  <si>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</si>
  <si>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</si>
  <si>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</si>
  <si>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</si>
  <si>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</si>
  <si>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</si>
  <si>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</si>
  <si>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</si>
  <si>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</si>
  <si>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</si>
  <si>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</si>
  <si>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</si>
  <si>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</si>
  <si>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</si>
  <si>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</si>
  <si>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</si>
  <si>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</si>
  <si>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</si>
  <si>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</si>
  <si>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</si>
  <si>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</si>
  <si>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</si>
  <si>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</si>
  <si>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</si>
  <si>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</si>
  <si>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</si>
  <si>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</si>
  <si>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</si>
  <si>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</si>
  <si>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</si>
  <si>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</si>
  <si>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</si>
  <si>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</si>
  <si>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</si>
  <si>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</si>
  <si>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</si>
  <si>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</si>
  <si>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</si>
  <si>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</si>
  <si>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</si>
  <si>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</si>
  <si>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</si>
  <si>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</si>
  <si>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</si>
  <si>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</si>
  <si>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</si>
  <si>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</si>
  <si>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</si>
  <si>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</si>
  <si>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</si>
  <si>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</si>
  <si>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</si>
  <si>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</si>
  <si>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</si>
  <si>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</si>
  <si>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</si>
  <si>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</si>
  <si>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</si>
  <si>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</si>
  <si>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</si>
  <si>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</si>
  <si>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</si>
  <si>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</si>
  <si>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</si>
  <si>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</si>
  <si>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</si>
  <si>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</si>
  <si>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</si>
  <si>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</si>
  <si>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</si>
  <si>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</si>
  <si>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</si>
  <si>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</si>
  <si>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</si>
  <si>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</si>
  <si>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</si>
  <si>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</si>
  <si>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GRIM0907</t>
  </si>
  <si>
    <t>GRIM_output_3.xls</t>
  </si>
  <si>
    <t>Heart failure (ICD-10 I50), 1997–2021</t>
  </si>
  <si>
    <t>—</t>
  </si>
  <si>
    <t>Final</t>
  </si>
  <si>
    <t>Final Recast</t>
  </si>
  <si>
    <t>Preliminary Rebased</t>
  </si>
  <si>
    <t>Preliminary</t>
  </si>
  <si>
    <t>Heart failure</t>
  </si>
  <si>
    <t>I50</t>
  </si>
  <si>
    <t>All diseases of the circulatory system</t>
  </si>
  <si>
    <t>I00–I99</t>
  </si>
  <si>
    <t>None.</t>
  </si>
  <si>
    <r>
      <t xml:space="preserve">Australian Institute of Health and Welfare (2023) </t>
    </r>
    <r>
      <rPr>
        <i/>
        <sz val="11"/>
        <color theme="1"/>
        <rFont val="Calibri"/>
        <family val="2"/>
        <scheme val="minor"/>
      </rPr>
      <t>General Record of Incidence of Mortality (GRIM) books 2021: Heart failure,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</si>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</sst>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Heart failure (ICD-10 I50), by sex and year, 1997–2021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Admin!Deaths_male</c:f>
              <c:numCache>
                <c:formatCode>#,##0</c:formatCode>
                <c:ptCount val="25"/>
                <c:pt idx="0">
                  <c:v>1133</c:v>
                </c:pt>
                <c:pt idx="1">
                  <c:v>1068</c:v>
                </c:pt>
                <c:pt idx="2">
                  <c:v>989</c:v>
                </c:pt>
                <c:pt idx="3">
                  <c:v>982</c:v>
                </c:pt>
                <c:pt idx="4">
                  <c:v>982</c:v>
                </c:pt>
                <c:pt idx="5">
                  <c:v>1033</c:v>
                </c:pt>
                <c:pt idx="6">
                  <c:v>969</c:v>
                </c:pt>
                <c:pt idx="7">
                  <c:v>883</c:v>
                </c:pt>
                <c:pt idx="8">
                  <c:v>835</c:v>
                </c:pt>
                <c:pt idx="9">
                  <c:v>870</c:v>
                </c:pt>
                <c:pt idx="10">
                  <c:v>1090</c:v>
                </c:pt>
                <c:pt idx="11">
                  <c:v>1028</c:v>
                </c:pt>
                <c:pt idx="12">
                  <c:v>1056</c:v>
                </c:pt>
                <c:pt idx="13">
                  <c:v>1179</c:v>
                </c:pt>
                <c:pt idx="14">
                  <c:v>1183</c:v>
                </c:pt>
                <c:pt idx="15">
                  <c:v>1265</c:v>
                </c:pt>
                <c:pt idx="16">
                  <c:v>1160</c:v>
                </c:pt>
                <c:pt idx="17">
                  <c:v>1182</c:v>
                </c:pt>
                <c:pt idx="18">
                  <c:v>1238</c:v>
                </c:pt>
                <c:pt idx="19">
                  <c:v>1262</c:v>
                </c:pt>
                <c:pt idx="20">
                  <c:v>1328</c:v>
                </c:pt>
                <c:pt idx="21">
                  <c:v>1167</c:v>
                </c:pt>
                <c:pt idx="22">
                  <c:v>1269</c:v>
                </c:pt>
                <c:pt idx="23">
                  <c:v>1199</c:v>
                </c:pt>
                <c:pt idx="24">
                  <c:v>1368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Admin!Deaths_female</c:f>
              <c:numCache>
                <c:formatCode>#,##0</c:formatCode>
                <c:ptCount val="25"/>
                <c:pt idx="0">
                  <c:v>1849</c:v>
                </c:pt>
                <c:pt idx="1">
                  <c:v>1727</c:v>
                </c:pt>
                <c:pt idx="2">
                  <c:v>1725</c:v>
                </c:pt>
                <c:pt idx="3">
                  <c:v>1662</c:v>
                </c:pt>
                <c:pt idx="4">
                  <c:v>1630</c:v>
                </c:pt>
                <c:pt idx="5">
                  <c:v>1696</c:v>
                </c:pt>
                <c:pt idx="6">
                  <c:v>1463</c:v>
                </c:pt>
                <c:pt idx="7">
                  <c:v>1396</c:v>
                </c:pt>
                <c:pt idx="8">
                  <c:v>1390</c:v>
                </c:pt>
                <c:pt idx="9">
                  <c:v>1485</c:v>
                </c:pt>
                <c:pt idx="10">
                  <c:v>1773</c:v>
                </c:pt>
                <c:pt idx="11">
                  <c:v>1734</c:v>
                </c:pt>
                <c:pt idx="12">
                  <c:v>1615</c:v>
                </c:pt>
                <c:pt idx="13">
                  <c:v>1711</c:v>
                </c:pt>
                <c:pt idx="14">
                  <c:v>1751</c:v>
                </c:pt>
                <c:pt idx="15">
                  <c:v>1710</c:v>
                </c:pt>
                <c:pt idx="16">
                  <c:v>1588</c:v>
                </c:pt>
                <c:pt idx="17">
                  <c:v>1702</c:v>
                </c:pt>
                <c:pt idx="18">
                  <c:v>1797</c:v>
                </c:pt>
                <c:pt idx="19">
                  <c:v>1674</c:v>
                </c:pt>
                <c:pt idx="20">
                  <c:v>1686</c:v>
                </c:pt>
                <c:pt idx="21">
                  <c:v>1560</c:v>
                </c:pt>
                <c:pt idx="22">
                  <c:v>1740</c:v>
                </c:pt>
                <c:pt idx="23">
                  <c:v>1564</c:v>
                </c:pt>
                <c:pt idx="24">
                  <c:v>1782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Heart failure (ICD-10 I50), by sex and year, 1997–2021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Admin!ASR_male</c:f>
              <c:numCache>
                <c:formatCode>0.0</c:formatCode>
                <c:ptCount val="25"/>
                <c:pt idx="0">
                  <c:v>19.50037</c:v>
                </c:pt>
                <c:pt idx="1">
                  <c:v>17.799997999999999</c:v>
                </c:pt>
                <c:pt idx="2">
                  <c:v>15.705154</c:v>
                </c:pt>
                <c:pt idx="3">
                  <c:v>14.924030999999999</c:v>
                </c:pt>
                <c:pt idx="4">
                  <c:v>14.206775</c:v>
                </c:pt>
                <c:pt idx="5">
                  <c:v>14.324444</c:v>
                </c:pt>
                <c:pt idx="6">
                  <c:v>12.971178999999999</c:v>
                </c:pt>
                <c:pt idx="7">
                  <c:v>11.388861</c:v>
                </c:pt>
                <c:pt idx="8">
                  <c:v>10.275325</c:v>
                </c:pt>
                <c:pt idx="9">
                  <c:v>10.297076000000001</c:v>
                </c:pt>
                <c:pt idx="10">
                  <c:v>12.142839</c:v>
                </c:pt>
                <c:pt idx="11">
                  <c:v>11.157416</c:v>
                </c:pt>
                <c:pt idx="12">
                  <c:v>10.922152000000001</c:v>
                </c:pt>
                <c:pt idx="13">
                  <c:v>11.662532000000001</c:v>
                </c:pt>
                <c:pt idx="14">
                  <c:v>11.203156</c:v>
                </c:pt>
                <c:pt idx="15">
                  <c:v>11.558256</c:v>
                </c:pt>
                <c:pt idx="16">
                  <c:v>10.159241</c:v>
                </c:pt>
                <c:pt idx="17">
                  <c:v>9.9506031999999998</c:v>
                </c:pt>
                <c:pt idx="18">
                  <c:v>10.044892000000001</c:v>
                </c:pt>
                <c:pt idx="19">
                  <c:v>9.7909717000000001</c:v>
                </c:pt>
                <c:pt idx="20">
                  <c:v>10.045639</c:v>
                </c:pt>
                <c:pt idx="21">
                  <c:v>8.5465855000000008</c:v>
                </c:pt>
                <c:pt idx="22">
                  <c:v>9.0361837999999999</c:v>
                </c:pt>
                <c:pt idx="23">
                  <c:v>8.1955550000000006</c:v>
                </c:pt>
                <c:pt idx="24">
                  <c:v>8.9814849999999993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Admin!ASR_female</c:f>
              <c:numCache>
                <c:formatCode>0.0</c:formatCode>
                <c:ptCount val="25"/>
                <c:pt idx="0">
                  <c:v>17.510439000000002</c:v>
                </c:pt>
                <c:pt idx="1">
                  <c:v>15.709434999999999</c:v>
                </c:pt>
                <c:pt idx="2">
                  <c:v>15.027672000000001</c:v>
                </c:pt>
                <c:pt idx="3">
                  <c:v>13.815685999999999</c:v>
                </c:pt>
                <c:pt idx="4">
                  <c:v>13.016011000000001</c:v>
                </c:pt>
                <c:pt idx="5">
                  <c:v>13.122717</c:v>
                </c:pt>
                <c:pt idx="6">
                  <c:v>11.050582</c:v>
                </c:pt>
                <c:pt idx="7">
                  <c:v>10.323983999999999</c:v>
                </c:pt>
                <c:pt idx="8">
                  <c:v>9.8749935000000004</c:v>
                </c:pt>
                <c:pt idx="9">
                  <c:v>10.169611</c:v>
                </c:pt>
                <c:pt idx="10">
                  <c:v>11.757709</c:v>
                </c:pt>
                <c:pt idx="11">
                  <c:v>11.061729</c:v>
                </c:pt>
                <c:pt idx="12">
                  <c:v>9.9877623</c:v>
                </c:pt>
                <c:pt idx="13">
                  <c:v>10.241559000000001</c:v>
                </c:pt>
                <c:pt idx="14">
                  <c:v>10.159556</c:v>
                </c:pt>
                <c:pt idx="15">
                  <c:v>9.5919647999999995</c:v>
                </c:pt>
                <c:pt idx="16">
                  <c:v>8.6813622000000006</c:v>
                </c:pt>
                <c:pt idx="17">
                  <c:v>9.1163934999999992</c:v>
                </c:pt>
                <c:pt idx="18">
                  <c:v>9.3216637999999996</c:v>
                </c:pt>
                <c:pt idx="19">
                  <c:v>8.5054973</c:v>
                </c:pt>
                <c:pt idx="20">
                  <c:v>8.4439002999999992</c:v>
                </c:pt>
                <c:pt idx="21">
                  <c:v>7.6969023999999999</c:v>
                </c:pt>
                <c:pt idx="22">
                  <c:v>8.3760665000000003</c:v>
                </c:pt>
                <c:pt idx="23">
                  <c:v>7.3678349000000001</c:v>
                </c:pt>
                <c:pt idx="24">
                  <c:v>8.1796553000000003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Heart failure (ICD-10 I50),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0.10888349999999999</c:v>
                </c:pt>
                <c:pt idx="6">
                  <c:v>0</c:v>
                </c:pt>
                <c:pt idx="7">
                  <c:v>0.2154606</c:v>
                </c:pt>
                <c:pt idx="8">
                  <c:v>0</c:v>
                </c:pt>
                <c:pt idx="9">
                  <c:v>0.1223538</c:v>
                </c:pt>
                <c:pt idx="10">
                  <c:v>0.88143890000000003</c:v>
                </c:pt>
                <c:pt idx="11">
                  <c:v>1.57369</c:v>
                </c:pt>
                <c:pt idx="12">
                  <c:v>3.0933980999999999</c:v>
                </c:pt>
                <c:pt idx="13">
                  <c:v>5.9915437999999996</c:v>
                </c:pt>
                <c:pt idx="14">
                  <c:v>14.602698</c:v>
                </c:pt>
                <c:pt idx="15">
                  <c:v>31.198270999999998</c:v>
                </c:pt>
                <c:pt idx="16">
                  <c:v>90.813804000000005</c:v>
                </c:pt>
                <c:pt idx="17">
                  <c:v>410.40719999999999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0.10426530000000001</c:v>
                </c:pt>
                <c:pt idx="7">
                  <c:v>0.21296010000000001</c:v>
                </c:pt>
                <c:pt idx="8">
                  <c:v>0.1192448</c:v>
                </c:pt>
                <c:pt idx="9">
                  <c:v>0.1200865</c:v>
                </c:pt>
                <c:pt idx="10">
                  <c:v>0.48935770000000001</c:v>
                </c:pt>
                <c:pt idx="11">
                  <c:v>0.88836090000000001</c:v>
                </c:pt>
                <c:pt idx="12">
                  <c:v>1.3265537999999999</c:v>
                </c:pt>
                <c:pt idx="13">
                  <c:v>3.3202235</c:v>
                </c:pt>
                <c:pt idx="14">
                  <c:v>7.4314156000000002</c:v>
                </c:pt>
                <c:pt idx="15">
                  <c:v>23.369333000000001</c:v>
                </c:pt>
                <c:pt idx="16">
                  <c:v>72.432863999999995</c:v>
                </c:pt>
                <c:pt idx="17">
                  <c:v>423.42284000000001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Heart failure (ICD-10 I50),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-1</c:v>
                </c:pt>
                <c:pt idx="6">
                  <c:v>0</c:v>
                </c:pt>
                <c:pt idx="7">
                  <c:v>-2</c:v>
                </c:pt>
                <c:pt idx="8">
                  <c:v>0</c:v>
                </c:pt>
                <c:pt idx="9">
                  <c:v>-1</c:v>
                </c:pt>
                <c:pt idx="10">
                  <c:v>-7</c:v>
                </c:pt>
                <c:pt idx="11">
                  <c:v>-12</c:v>
                </c:pt>
                <c:pt idx="12">
                  <c:v>-22</c:v>
                </c:pt>
                <c:pt idx="13">
                  <c:v>-37</c:v>
                </c:pt>
                <c:pt idx="14">
                  <c:v>-81</c:v>
                </c:pt>
                <c:pt idx="15">
                  <c:v>-121</c:v>
                </c:pt>
                <c:pt idx="16">
                  <c:v>-227</c:v>
                </c:pt>
                <c:pt idx="17">
                  <c:v>-857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1</c:v>
                </c:pt>
                <c:pt idx="7">
                  <c:v>2</c:v>
                </c:pt>
                <c:pt idx="8">
                  <c:v>1</c:v>
                </c:pt>
                <c:pt idx="9">
                  <c:v>1</c:v>
                </c:pt>
                <c:pt idx="10">
                  <c:v>4</c:v>
                </c:pt>
                <c:pt idx="11">
                  <c:v>7</c:v>
                </c:pt>
                <c:pt idx="12">
                  <c:v>10</c:v>
                </c:pt>
                <c:pt idx="13">
                  <c:v>22</c:v>
                </c:pt>
                <c:pt idx="14">
                  <c:v>44</c:v>
                </c:pt>
                <c:pt idx="15">
                  <c:v>98</c:v>
                </c:pt>
                <c:pt idx="16">
                  <c:v>214</c:v>
                </c:pt>
                <c:pt idx="17">
                  <c:v>1378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Heart failure (ICD-10 I50), 1997–2021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tr">
        <f>Admin!$B$1</f>
        <v>Heart failure (ICD-10 I50), 1997–2021</v>
      </c>
    </row>
    <row r="2" spans="1:3" s="6" customFormat="1" ht="23.25">
      <c r="A2" s="163"/>
      <c r="B2" s="7" t="s">
        <v>39</v>
      </c>
    </row>
    <row r="4" spans="1:3" ht="21">
      <c r="A4" s="150"/>
      <c r="B4" s="13" t="s">
        <v>38</v>
      </c>
    </row>
    <row r="5" spans="1:3" ht="15.75">
      <c r="A5" s="149"/>
      <c r="B5" s="164" t="s">
        <v>29</v>
      </c>
    </row>
    <row r="6" spans="1:3" ht="30" customHeight="1">
      <c r="A6" s="149"/>
      <c r="B6" s="214" t="s">
        <v>221</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93.75" customHeight="1">
      <c r="A14" s="149"/>
      <c r="B14" s="214" t="s">
        <v>225</v>
      </c>
      <c r="C14" s="214"/>
    </row>
    <row r="15" spans="1:3" ht="33.75" customHeight="1">
      <c r="A15" s="149"/>
      <c r="B15" s="214" t="s">
        <v>226</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tr">
        <f>"Data for "&amp;Admin!$B$6&amp; " (" &amp;Admin!$C$6 &amp;") are from the ICD-10 chapter "&amp;Admin!$B$8&amp;" ("&amp;Admin!$C$8&amp; ")."</f>
        <v>Data for Heart failure (I50) are from the ICD-10 chapter All diseases of the circulatory system (I00–I99).</v>
      </c>
    </row>
    <row r="22" spans="1:3" ht="15.75">
      <c r="A22" s="149"/>
      <c r="B22" s="164" t="s">
        <v>43</v>
      </c>
      <c r="C22" s="8" t="s">
        <v>44</v>
      </c>
    </row>
    <row r="23" spans="1:3" ht="15.75">
      <c r="A23" s="149"/>
      <c r="B23" s="165" t="s">
        <v>183</v>
      </c>
      <c r="C23" s="3" t="str">
        <f>IF(ISBLANK(Admin!$C$11)," ",Admin!$C$11)</f>
        <v/>
      </c>
    </row>
    <row r="24" spans="1:3" ht="15.75">
      <c r="A24" s="149"/>
      <c r="B24" s="166" t="s">
        <v>101</v>
      </c>
      <c r="C24" s="3" t="str">
        <f>IF(ISBLANK(Admin!$C$12)," ",Admin!$C$12)</f>
        <v/>
      </c>
    </row>
    <row r="25" spans="1:3" ht="15.75">
      <c r="A25" s="149"/>
      <c r="B25" s="167" t="s">
        <v>102</v>
      </c>
      <c r="C25" s="3" t="str">
        <f>IF(ISBLANK(Admin!$C$13)," ",Admin!$C$13)</f>
        <v/>
      </c>
    </row>
    <row r="26" spans="1:3" ht="15.75">
      <c r="A26" s="149"/>
      <c r="B26" s="168" t="s">
        <v>103</v>
      </c>
      <c r="C26" s="3" t="str">
        <f>IF(ISBLANK(Admin!$C$14)," ",Admin!$C$14)</f>
        <v/>
      </c>
    </row>
    <row r="27" spans="1:3" ht="15.75">
      <c r="A27" s="149"/>
      <c r="B27" s="169" t="s">
        <v>104</v>
      </c>
      <c r="C27" s="3" t="str">
        <f>IF(ISBLANK(Admin!$C$15)," ",Admin!$C$15)</f>
        <v/>
      </c>
    </row>
    <row r="28" spans="1:3" ht="15.75">
      <c r="A28" s="149"/>
      <c r="B28" s="170" t="s">
        <v>105</v>
      </c>
      <c r="C28" s="3" t="str">
        <f>IF(ISBLANK(Admin!$C$16)," ",Admin!$C$16)</f>
        <v/>
      </c>
    </row>
    <row r="29" spans="1:3" ht="15.75">
      <c r="A29" s="149"/>
      <c r="B29" s="171" t="s">
        <v>106</v>
      </c>
      <c r="C29" s="3" t="str">
        <f>IF(ISBLANK(Admin!$C$17)," ",Admin!$C$17)</f>
        <v/>
      </c>
    </row>
    <row r="30" spans="1:3" ht="15.75">
      <c r="A30" s="149"/>
      <c r="B30" s="172" t="s">
        <v>107</v>
      </c>
      <c r="C30" s="3" t="str">
        <f>IF(ISBLANK(Admin!$C$18)," ",Admin!$C$18)</f>
        <v/>
      </c>
    </row>
    <row r="31" spans="1:3" ht="15.75">
      <c r="A31" s="149"/>
      <c r="B31" s="173" t="s">
        <v>108</v>
      </c>
      <c r="C31" s="3" t="str">
        <f>IF(ISBLANK(Admin!$C$19)," ",Admin!$C$19)</f>
        <v/>
      </c>
    </row>
    <row r="32" spans="1:3" ht="15.75">
      <c r="A32" s="149"/>
      <c r="B32" s="174" t="s">
        <v>109</v>
      </c>
      <c r="C32" s="3" t="str">
        <f>IF(ISBLANK(Admin!$C$20)," ",Admin!$C$20)</f>
        <v>I50</v>
      </c>
    </row>
    <row r="33" spans="1:3" ht="15.75">
      <c r="A33" s="149"/>
      <c r="B33" s="164" t="s">
        <v>50</v>
      </c>
    </row>
    <row r="34" spans="1:3" ht="15.75">
      <c r="A34" s="149"/>
      <c r="B34" s="147" t="str">
        <f>Admin!$B$23</f>
        <v>None.</v>
      </c>
    </row>
    <row r="35" spans="1:3" ht="15.75">
      <c r="A35" s="149"/>
      <c r="B35" s="164" t="s">
        <v>57</v>
      </c>
      <c r="C35" s="76" t="s">
        <v>58</v>
      </c>
    </row>
    <row r="36" spans="1:3" ht="15.75">
      <c r="A36" s="149"/>
      <c r="B36" s="56" t="str">
        <f>Admin!$C$25</f>
        <v>—</v>
      </c>
      <c r="C36" s="55" t="str">
        <f>Admin!$B$25</f>
        <v>None.</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1" t="s">
        <v>206</v>
      </c>
    </row>
    <row r="69" spans="1:16">
      <c r="B69" s="1" t="s">
        <v>201</v>
      </c>
      <c r="C69" s="201" t="s">
        <v>199</v>
      </c>
    </row>
    <row r="70" spans="1:16">
      <c r="B70" s="1" t="s">
        <v>204</v>
      </c>
      <c r="C70" s="213"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Heart failure (ICD-10 I50), 1997–2021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Heart failure (ICD-10 I50), 1997–2021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Heart failure (ICD-10 I50) in Australia, 1997–2021.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1997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1997</v>
      </c>
      <c r="D10" s="28"/>
      <c r="E10" s="28"/>
      <c r="F10" s="28"/>
      <c r="G10" s="64">
        <v>2021</v>
      </c>
      <c r="H10" s="28"/>
      <c r="I10" s="28"/>
      <c r="J10" s="232" t="s">
        <v>116</v>
      </c>
      <c r="K10" s="60"/>
      <c r="L10" s="223" t="str">
        <f>Admin!$C$191</f>
        <v>1997 – 2021</v>
      </c>
      <c r="M10" s="226">
        <f>Admin!F$187</f>
        <v>-3.1786677806579511E-2</v>
      </c>
      <c r="N10" s="226">
        <f>Admin!G$187</f>
        <v>-3.1216837806400499E-2</v>
      </c>
      <c r="O10" s="226">
        <f>Admin!H$187</f>
        <v>-3.1344804693882011E-2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1997 – 2021</v>
      </c>
      <c r="M12" s="226">
        <f>Admin!F$186</f>
        <v>-0.53941976485574383</v>
      </c>
      <c r="N12" s="226">
        <f>Admin!G$186</f>
        <v>-0.53286977556644932</v>
      </c>
      <c r="O12" s="226">
        <f>Admin!H$186</f>
        <v>-0.53434840947856876</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222</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Heart failure (ICD-10 I50) in Australia, 1997–2021,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1997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1997</v>
      </c>
      <c r="D34" s="17"/>
      <c r="E34" s="64">
        <v>2021</v>
      </c>
      <c r="F34" s="17"/>
      <c r="G34" s="64" t="s">
        <v>6</v>
      </c>
      <c r="H34" s="17"/>
      <c r="I34" s="65" t="s">
        <v>23</v>
      </c>
      <c r="J34" s="52"/>
      <c r="K34" s="52"/>
      <c r="L34" s="239" t="str">
        <f>Admin!$C$219</f>
        <v>1997 – 2021</v>
      </c>
      <c r="M34" s="243">
        <f ca="1">Admin!F$215</f>
        <v>10.224722059453807</v>
      </c>
      <c r="N34" s="243">
        <f ca="1">Admin!G$215</f>
        <v>15.081037322184065</v>
      </c>
      <c r="O34" s="243">
        <f ca="1">Admin!H$215</f>
        <v>12.668520336232712</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223</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1" t="s">
        <v>24</v>
      </c>
      <c r="P75" s="211"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1" t="s">
        <v>24</v>
      </c>
      <c r="AF75" s="211"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1" t="s">
        <v>24</v>
      </c>
      <c r="AV75" s="211"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1" t="s">
        <v>24</v>
      </c>
      <c r="P76" s="211"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1" t="s">
        <v>24</v>
      </c>
      <c r="AF76" s="211"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1" t="s">
        <v>24</v>
      </c>
      <c r="AV76" s="211"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1" t="s">
        <v>24</v>
      </c>
      <c r="P77" s="211"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1" t="s">
        <v>24</v>
      </c>
      <c r="AF77" s="211"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1" t="s">
        <v>24</v>
      </c>
      <c r="AV77" s="211"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1" t="s">
        <v>24</v>
      </c>
      <c r="P78" s="211"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1" t="s">
        <v>24</v>
      </c>
      <c r="AF78" s="211"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1" t="s">
        <v>24</v>
      </c>
      <c r="AV78" s="211"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1" t="s">
        <v>24</v>
      </c>
      <c r="P79" s="211"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1" t="s">
        <v>24</v>
      </c>
      <c r="AF79" s="211"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1" t="s">
        <v>24</v>
      </c>
      <c r="AV79" s="211"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1" t="s">
        <v>24</v>
      </c>
      <c r="P80" s="211"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1" t="s">
        <v>24</v>
      </c>
      <c r="AF80" s="211"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1" t="s">
        <v>24</v>
      </c>
      <c r="AV80" s="211"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1" t="s">
        <v>24</v>
      </c>
      <c r="P81" s="211"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1" t="s">
        <v>24</v>
      </c>
      <c r="AF81" s="211"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1" t="s">
        <v>24</v>
      </c>
      <c r="AV81" s="211"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1" t="s">
        <v>24</v>
      </c>
      <c r="P82" s="211"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1" t="s">
        <v>24</v>
      </c>
      <c r="AF82" s="211"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1" t="s">
        <v>24</v>
      </c>
      <c r="AV82" s="211"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1" t="s">
        <v>24</v>
      </c>
      <c r="P83" s="211"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1" t="s">
        <v>24</v>
      </c>
      <c r="AF83" s="211"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1" t="s">
        <v>24</v>
      </c>
      <c r="AV83" s="211"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1" t="s">
        <v>24</v>
      </c>
      <c r="P84" s="211"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1" t="s">
        <v>24</v>
      </c>
      <c r="AF84" s="211"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1" t="s">
        <v>24</v>
      </c>
      <c r="AV84" s="211"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1" t="s">
        <v>24</v>
      </c>
      <c r="P85" s="211"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1" t="s">
        <v>24</v>
      </c>
      <c r="AF85" s="211"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1" t="s">
        <v>24</v>
      </c>
      <c r="AV85" s="211"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1" t="s">
        <v>24</v>
      </c>
      <c r="P86" s="211"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1" t="s">
        <v>24</v>
      </c>
      <c r="AF86" s="211"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1" t="s">
        <v>24</v>
      </c>
      <c r="AV86" s="211"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1" t="s">
        <v>24</v>
      </c>
      <c r="P87" s="211"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1" t="s">
        <v>24</v>
      </c>
      <c r="AF87" s="211"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1" t="s">
        <v>24</v>
      </c>
      <c r="AV87" s="211"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1" t="s">
        <v>24</v>
      </c>
      <c r="P88" s="211"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1" t="s">
        <v>24</v>
      </c>
      <c r="AF88" s="211"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1" t="s">
        <v>24</v>
      </c>
      <c r="AV88" s="211"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1" t="s">
        <v>24</v>
      </c>
      <c r="P89" s="211"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1" t="s">
        <v>24</v>
      </c>
      <c r="AF89" s="211"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1" t="s">
        <v>24</v>
      </c>
      <c r="AV89" s="211"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1" t="s">
        <v>24</v>
      </c>
      <c r="P90" s="211"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1" t="s">
        <v>24</v>
      </c>
      <c r="AF90" s="211"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1" t="s">
        <v>24</v>
      </c>
      <c r="AV90" s="211"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1" t="s">
        <v>24</v>
      </c>
      <c r="P91" s="211"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1" t="s">
        <v>24</v>
      </c>
      <c r="AF91" s="211"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1" t="s">
        <v>24</v>
      </c>
      <c r="AV91" s="211"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1" t="s">
        <v>24</v>
      </c>
      <c r="P92" s="211"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1" t="s">
        <v>24</v>
      </c>
      <c r="AF92" s="211"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1" t="s">
        <v>24</v>
      </c>
      <c r="AV92" s="211"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1" t="s">
        <v>24</v>
      </c>
      <c r="P93" s="211"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1" t="s">
        <v>24</v>
      </c>
      <c r="AF93" s="211"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1" t="s">
        <v>24</v>
      </c>
      <c r="AV93" s="211"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1" t="s">
        <v>24</v>
      </c>
      <c r="P94" s="211"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1" t="s">
        <v>24</v>
      </c>
      <c r="AF94" s="211"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1" t="s">
        <v>24</v>
      </c>
      <c r="AV94" s="211"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1" t="s">
        <v>24</v>
      </c>
      <c r="P95" s="211"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1" t="s">
        <v>24</v>
      </c>
      <c r="AF95" s="211"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1" t="s">
        <v>24</v>
      </c>
      <c r="AV95" s="211"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1" t="s">
        <v>24</v>
      </c>
      <c r="P96" s="211"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1" t="s">
        <v>24</v>
      </c>
      <c r="AF96" s="211"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1" t="s">
        <v>24</v>
      </c>
      <c r="AV96" s="211"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1" t="s">
        <v>24</v>
      </c>
      <c r="P97" s="211"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1" t="s">
        <v>24</v>
      </c>
      <c r="AF97" s="211"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1" t="s">
        <v>24</v>
      </c>
      <c r="AV97" s="211"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1" t="s">
        <v>24</v>
      </c>
      <c r="P98" s="211"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1" t="s">
        <v>24</v>
      </c>
      <c r="AF98" s="211"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1" t="s">
        <v>24</v>
      </c>
      <c r="AV98" s="211"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1" t="s">
        <v>24</v>
      </c>
      <c r="P99" s="211"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1" t="s">
        <v>24</v>
      </c>
      <c r="AF99" s="211"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1" t="s">
        <v>24</v>
      </c>
      <c r="AV99" s="211"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1" t="s">
        <v>24</v>
      </c>
      <c r="P100" s="211"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1" t="s">
        <v>24</v>
      </c>
      <c r="AF100" s="211"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1" t="s">
        <v>24</v>
      </c>
      <c r="AV100" s="211"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1" t="s">
        <v>24</v>
      </c>
      <c r="P101" s="211"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1" t="s">
        <v>24</v>
      </c>
      <c r="AF101" s="211"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1" t="s">
        <v>24</v>
      </c>
      <c r="AV101" s="211"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1" t="s">
        <v>24</v>
      </c>
      <c r="P102" s="211"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1" t="s">
        <v>24</v>
      </c>
      <c r="AF102" s="211"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1" t="s">
        <v>24</v>
      </c>
      <c r="AV102" s="211"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1" t="s">
        <v>24</v>
      </c>
      <c r="P103" s="211"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1" t="s">
        <v>24</v>
      </c>
      <c r="AF103" s="211"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1" t="s">
        <v>24</v>
      </c>
      <c r="AV103" s="211" t="s">
        <v>24</v>
      </c>
      <c r="AW103" s="74" t="s">
        <v>24</v>
      </c>
      <c r="AY103" s="89">
        <v>1996</v>
      </c>
    </row>
    <row r="104" spans="2:51">
      <c r="B104" s="90">
        <v>1997</v>
      </c>
      <c r="C104" s="73">
        <v>1133</v>
      </c>
      <c r="D104" s="74">
        <v>12.37416</v>
      </c>
      <c r="E104" s="74">
        <v>19.50037</v>
      </c>
      <c r="F104" s="74" t="s">
        <v>211</v>
      </c>
      <c r="G104" s="74">
        <v>24.558917999999998</v>
      </c>
      <c r="H104" s="74">
        <v>10.266752</v>
      </c>
      <c r="I104" s="74">
        <v>7.6596223999999999</v>
      </c>
      <c r="J104" s="74">
        <v>82.009709000000001</v>
      </c>
      <c r="K104" s="74">
        <v>83.669349999999994</v>
      </c>
      <c r="L104" s="74">
        <v>4.3375062</v>
      </c>
      <c r="M104" s="74">
        <v>1.6722754</v>
      </c>
      <c r="N104" s="73">
        <v>1661</v>
      </c>
      <c r="O104" s="211">
        <v>0.18884899999999999</v>
      </c>
      <c r="P104" s="211">
        <v>0.26153900000000002</v>
      </c>
      <c r="R104" s="90">
        <v>1997</v>
      </c>
      <c r="S104" s="73">
        <v>1849</v>
      </c>
      <c r="T104" s="74">
        <v>19.952821</v>
      </c>
      <c r="U104" s="74">
        <v>17.510439000000002</v>
      </c>
      <c r="V104" s="74" t="s">
        <v>211</v>
      </c>
      <c r="W104" s="74">
        <v>22.294203</v>
      </c>
      <c r="X104" s="74">
        <v>8.9320117999999997</v>
      </c>
      <c r="Y104" s="74">
        <v>6.7078192999999997</v>
      </c>
      <c r="Z104" s="74">
        <v>86.409409999999994</v>
      </c>
      <c r="AA104" s="74">
        <v>87.611609999999999</v>
      </c>
      <c r="AB104" s="74">
        <v>6.7199708999999999</v>
      </c>
      <c r="AC104" s="74">
        <v>3.0017208000000002</v>
      </c>
      <c r="AD104" s="73">
        <v>891</v>
      </c>
      <c r="AE104" s="211">
        <v>0.1026005</v>
      </c>
      <c r="AF104" s="211">
        <v>0.25564150000000002</v>
      </c>
      <c r="AH104" s="90">
        <v>1997</v>
      </c>
      <c r="AI104" s="73">
        <v>2982</v>
      </c>
      <c r="AJ104" s="74">
        <v>16.186256</v>
      </c>
      <c r="AK104" s="74">
        <v>18.417041999999999</v>
      </c>
      <c r="AL104" s="74" t="s">
        <v>211</v>
      </c>
      <c r="AM104" s="74">
        <v>23.333286000000001</v>
      </c>
      <c r="AN104" s="74">
        <v>9.5394406000000007</v>
      </c>
      <c r="AO104" s="74">
        <v>7.1597115000000002</v>
      </c>
      <c r="AP104" s="74">
        <v>84.737759999999994</v>
      </c>
      <c r="AQ104" s="74">
        <v>86.184209999999993</v>
      </c>
      <c r="AR104" s="74">
        <v>5.5596987000000002</v>
      </c>
      <c r="AS104" s="74">
        <v>2.3053729999999999</v>
      </c>
      <c r="AT104" s="73">
        <v>2552</v>
      </c>
      <c r="AU104" s="211">
        <v>0.14599909999999999</v>
      </c>
      <c r="AV104" s="211">
        <v>0.25944929999999999</v>
      </c>
      <c r="AW104" s="74">
        <v>1.1136425999999999</v>
      </c>
      <c r="AY104" s="90">
        <v>1997</v>
      </c>
    </row>
    <row r="105" spans="2:51">
      <c r="B105" s="90">
        <v>1998</v>
      </c>
      <c r="C105" s="73">
        <v>1068</v>
      </c>
      <c r="D105" s="74">
        <v>11.554511</v>
      </c>
      <c r="E105" s="74">
        <v>17.799997999999999</v>
      </c>
      <c r="F105" s="74" t="s">
        <v>211</v>
      </c>
      <c r="G105" s="74">
        <v>22.447583999999999</v>
      </c>
      <c r="H105" s="74">
        <v>9.2461430999999994</v>
      </c>
      <c r="I105" s="74">
        <v>6.8539262000000001</v>
      </c>
      <c r="J105" s="74">
        <v>82.780899000000005</v>
      </c>
      <c r="K105" s="74">
        <v>84.301590000000004</v>
      </c>
      <c r="L105" s="74">
        <v>4.2450017999999998</v>
      </c>
      <c r="M105" s="74">
        <v>1.592295</v>
      </c>
      <c r="N105" s="73">
        <v>1133</v>
      </c>
      <c r="O105" s="211">
        <v>0.12779840000000001</v>
      </c>
      <c r="P105" s="211">
        <v>0.18071760000000001</v>
      </c>
      <c r="R105" s="90">
        <v>1998</v>
      </c>
      <c r="S105" s="73">
        <v>1727</v>
      </c>
      <c r="T105" s="74">
        <v>18.442105000000002</v>
      </c>
      <c r="U105" s="74">
        <v>15.709434999999999</v>
      </c>
      <c r="V105" s="74" t="s">
        <v>211</v>
      </c>
      <c r="W105" s="74">
        <v>20.024677000000001</v>
      </c>
      <c r="X105" s="74">
        <v>8.0059620000000002</v>
      </c>
      <c r="Y105" s="74">
        <v>6.0040079999999998</v>
      </c>
      <c r="Z105" s="74">
        <v>86.638679999999994</v>
      </c>
      <c r="AA105" s="74">
        <v>88.004949999999994</v>
      </c>
      <c r="AB105" s="74">
        <v>6.4856541999999999</v>
      </c>
      <c r="AC105" s="74">
        <v>2.8721581999999999</v>
      </c>
      <c r="AD105" s="73">
        <v>902</v>
      </c>
      <c r="AE105" s="211">
        <v>0.10296619999999999</v>
      </c>
      <c r="AF105" s="211">
        <v>0.26722439999999997</v>
      </c>
      <c r="AH105" s="90">
        <v>1998</v>
      </c>
      <c r="AI105" s="73">
        <v>2795</v>
      </c>
      <c r="AJ105" s="74">
        <v>15.020757</v>
      </c>
      <c r="AK105" s="74">
        <v>16.587768000000001</v>
      </c>
      <c r="AL105" s="74" t="s">
        <v>211</v>
      </c>
      <c r="AM105" s="74">
        <v>21.038568000000001</v>
      </c>
      <c r="AN105" s="74">
        <v>8.5324618000000001</v>
      </c>
      <c r="AO105" s="74">
        <v>6.3732819000000003</v>
      </c>
      <c r="AP105" s="74">
        <v>85.164580000000001</v>
      </c>
      <c r="AQ105" s="74">
        <v>86.596770000000006</v>
      </c>
      <c r="AR105" s="74">
        <v>5.3971074000000003</v>
      </c>
      <c r="AS105" s="74">
        <v>2.1972925000000001</v>
      </c>
      <c r="AT105" s="73">
        <v>2035</v>
      </c>
      <c r="AU105" s="211">
        <v>0.11545660000000001</v>
      </c>
      <c r="AV105" s="211">
        <v>0.2109926</v>
      </c>
      <c r="AW105" s="74">
        <v>1.1330769000000001</v>
      </c>
      <c r="AY105" s="90">
        <v>1998</v>
      </c>
    </row>
    <row r="106" spans="2:51">
      <c r="B106" s="90">
        <v>1999</v>
      </c>
      <c r="C106" s="73">
        <v>989</v>
      </c>
      <c r="D106" s="74">
        <v>10.588742</v>
      </c>
      <c r="E106" s="74">
        <v>15.705154</v>
      </c>
      <c r="F106" s="74" t="s">
        <v>211</v>
      </c>
      <c r="G106" s="74">
        <v>19.799499000000001</v>
      </c>
      <c r="H106" s="74">
        <v>8.2110143999999998</v>
      </c>
      <c r="I106" s="74">
        <v>6.1439405999999996</v>
      </c>
      <c r="J106" s="74">
        <v>82.563194999999993</v>
      </c>
      <c r="K106" s="74">
        <v>84.37</v>
      </c>
      <c r="L106" s="74">
        <v>3.9840477000000001</v>
      </c>
      <c r="M106" s="74">
        <v>1.4711350999999999</v>
      </c>
      <c r="N106" s="73">
        <v>1299</v>
      </c>
      <c r="O106" s="211">
        <v>0.14522309999999999</v>
      </c>
      <c r="P106" s="211">
        <v>0.20821010000000001</v>
      </c>
      <c r="R106" s="90">
        <v>1999</v>
      </c>
      <c r="S106" s="73">
        <v>1725</v>
      </c>
      <c r="T106" s="74">
        <v>18.211272999999998</v>
      </c>
      <c r="U106" s="74">
        <v>15.027672000000001</v>
      </c>
      <c r="V106" s="74" t="s">
        <v>211</v>
      </c>
      <c r="W106" s="74">
        <v>19.144542999999999</v>
      </c>
      <c r="X106" s="74">
        <v>7.6384419000000001</v>
      </c>
      <c r="Y106" s="74">
        <v>5.7083804999999996</v>
      </c>
      <c r="Z106" s="74">
        <v>86.667826000000005</v>
      </c>
      <c r="AA106" s="74">
        <v>87.961960000000005</v>
      </c>
      <c r="AB106" s="74">
        <v>6.5145964999999997</v>
      </c>
      <c r="AC106" s="74">
        <v>2.8336755999999999</v>
      </c>
      <c r="AD106" s="73">
        <v>788</v>
      </c>
      <c r="AE106" s="211">
        <v>8.9081900000000006E-2</v>
      </c>
      <c r="AF106" s="211">
        <v>0.23422680000000001</v>
      </c>
      <c r="AH106" s="90">
        <v>1999</v>
      </c>
      <c r="AI106" s="73">
        <v>2714</v>
      </c>
      <c r="AJ106" s="74">
        <v>14.426759000000001</v>
      </c>
      <c r="AK106" s="74">
        <v>15.420078</v>
      </c>
      <c r="AL106" s="74" t="s">
        <v>211</v>
      </c>
      <c r="AM106" s="74">
        <v>19.555758000000001</v>
      </c>
      <c r="AN106" s="74">
        <v>7.9404328</v>
      </c>
      <c r="AO106" s="74">
        <v>5.9473492999999999</v>
      </c>
      <c r="AP106" s="74">
        <v>85.172071000000003</v>
      </c>
      <c r="AQ106" s="74">
        <v>86.701149999999998</v>
      </c>
      <c r="AR106" s="74">
        <v>5.2901389999999999</v>
      </c>
      <c r="AS106" s="74">
        <v>2.1186242000000002</v>
      </c>
      <c r="AT106" s="73">
        <v>2087</v>
      </c>
      <c r="AU106" s="211">
        <v>0.1173088</v>
      </c>
      <c r="AV106" s="211">
        <v>0.2173245</v>
      </c>
      <c r="AW106" s="74">
        <v>1.0450823</v>
      </c>
      <c r="AY106" s="90">
        <v>1999</v>
      </c>
    </row>
    <row r="107" spans="2:51">
      <c r="B107" s="90">
        <v>2000</v>
      </c>
      <c r="C107" s="73">
        <v>982</v>
      </c>
      <c r="D107" s="74">
        <v>10.398725000000001</v>
      </c>
      <c r="E107" s="74">
        <v>14.924030999999999</v>
      </c>
      <c r="F107" s="74" t="s">
        <v>211</v>
      </c>
      <c r="G107" s="74">
        <v>18.822454</v>
      </c>
      <c r="H107" s="74">
        <v>7.7467465000000004</v>
      </c>
      <c r="I107" s="74">
        <v>5.7978180999999998</v>
      </c>
      <c r="J107" s="74">
        <v>82.983706999999995</v>
      </c>
      <c r="K107" s="74">
        <v>84.853660000000005</v>
      </c>
      <c r="L107" s="74">
        <v>4.1336925000000004</v>
      </c>
      <c r="M107" s="74">
        <v>1.4696859</v>
      </c>
      <c r="N107" s="73">
        <v>1119</v>
      </c>
      <c r="O107" s="211">
        <v>0.1239199</v>
      </c>
      <c r="P107" s="211">
        <v>0.1874256</v>
      </c>
      <c r="R107" s="90">
        <v>2000</v>
      </c>
      <c r="S107" s="73">
        <v>1662</v>
      </c>
      <c r="T107" s="74">
        <v>17.338982999999999</v>
      </c>
      <c r="U107" s="74">
        <v>13.815685999999999</v>
      </c>
      <c r="V107" s="74" t="s">
        <v>211</v>
      </c>
      <c r="W107" s="74">
        <v>17.637595999999998</v>
      </c>
      <c r="X107" s="74">
        <v>6.9879517</v>
      </c>
      <c r="Y107" s="74">
        <v>5.2161606000000003</v>
      </c>
      <c r="Z107" s="74">
        <v>86.974728999999996</v>
      </c>
      <c r="AA107" s="74">
        <v>88.290599999999998</v>
      </c>
      <c r="AB107" s="74">
        <v>6.4093169999999997</v>
      </c>
      <c r="AC107" s="74">
        <v>2.7035819999999999</v>
      </c>
      <c r="AD107" s="73">
        <v>648</v>
      </c>
      <c r="AE107" s="211">
        <v>7.2511400000000004E-2</v>
      </c>
      <c r="AF107" s="211">
        <v>0.194715</v>
      </c>
      <c r="AH107" s="90">
        <v>2000</v>
      </c>
      <c r="AI107" s="73">
        <v>2644</v>
      </c>
      <c r="AJ107" s="74">
        <v>13.894727</v>
      </c>
      <c r="AK107" s="74">
        <v>14.347592000000001</v>
      </c>
      <c r="AL107" s="74" t="s">
        <v>211</v>
      </c>
      <c r="AM107" s="74">
        <v>18.213894</v>
      </c>
      <c r="AN107" s="74">
        <v>7.3485528999999996</v>
      </c>
      <c r="AO107" s="74">
        <v>5.4982303999999997</v>
      </c>
      <c r="AP107" s="74">
        <v>85.492435999999998</v>
      </c>
      <c r="AQ107" s="74">
        <v>87.022059999999996</v>
      </c>
      <c r="AR107" s="74">
        <v>5.3213113999999999</v>
      </c>
      <c r="AS107" s="74">
        <v>2.0609396000000002</v>
      </c>
      <c r="AT107" s="73">
        <v>1767</v>
      </c>
      <c r="AU107" s="211">
        <v>9.8349400000000003E-2</v>
      </c>
      <c r="AV107" s="211">
        <v>0.1900345</v>
      </c>
      <c r="AW107" s="74">
        <v>1.0802236999999999</v>
      </c>
      <c r="AY107" s="90">
        <v>2000</v>
      </c>
    </row>
    <row r="108" spans="2:51">
      <c r="B108" s="90">
        <v>2001</v>
      </c>
      <c r="C108" s="73">
        <v>982</v>
      </c>
      <c r="D108" s="74">
        <v>10.270004999999999</v>
      </c>
      <c r="E108" s="74">
        <v>14.206775</v>
      </c>
      <c r="F108" s="74" t="s">
        <v>211</v>
      </c>
      <c r="G108" s="74">
        <v>17.956043000000001</v>
      </c>
      <c r="H108" s="74">
        <v>7.3853153000000002</v>
      </c>
      <c r="I108" s="74">
        <v>5.5507635999999998</v>
      </c>
      <c r="J108" s="74">
        <v>83.071282999999994</v>
      </c>
      <c r="K108" s="74">
        <v>85.018870000000007</v>
      </c>
      <c r="L108" s="74">
        <v>4.1606643999999999</v>
      </c>
      <c r="M108" s="74">
        <v>1.46929</v>
      </c>
      <c r="N108" s="73">
        <v>1148</v>
      </c>
      <c r="O108" s="211">
        <v>0.1257771</v>
      </c>
      <c r="P108" s="211">
        <v>0.19754450000000001</v>
      </c>
      <c r="R108" s="90">
        <v>2001</v>
      </c>
      <c r="S108" s="73">
        <v>1630</v>
      </c>
      <c r="T108" s="74">
        <v>16.781849000000001</v>
      </c>
      <c r="U108" s="74">
        <v>13.016011000000001</v>
      </c>
      <c r="V108" s="74" t="s">
        <v>211</v>
      </c>
      <c r="W108" s="74">
        <v>16.592677999999999</v>
      </c>
      <c r="X108" s="74">
        <v>6.6339160000000001</v>
      </c>
      <c r="Y108" s="74">
        <v>4.9854298000000004</v>
      </c>
      <c r="Z108" s="74">
        <v>87.036810000000003</v>
      </c>
      <c r="AA108" s="74">
        <v>88.453609999999998</v>
      </c>
      <c r="AB108" s="74">
        <v>6.3364950999999996</v>
      </c>
      <c r="AC108" s="74">
        <v>2.6414298999999999</v>
      </c>
      <c r="AD108" s="73">
        <v>788</v>
      </c>
      <c r="AE108" s="211">
        <v>8.7164900000000003E-2</v>
      </c>
      <c r="AF108" s="211">
        <v>0.244814</v>
      </c>
      <c r="AH108" s="90">
        <v>2001</v>
      </c>
      <c r="AI108" s="73">
        <v>2612</v>
      </c>
      <c r="AJ108" s="74">
        <v>13.551442</v>
      </c>
      <c r="AK108" s="74">
        <v>13.546289</v>
      </c>
      <c r="AL108" s="74" t="s">
        <v>211</v>
      </c>
      <c r="AM108" s="74">
        <v>17.199007000000002</v>
      </c>
      <c r="AN108" s="74">
        <v>6.9732475000000003</v>
      </c>
      <c r="AO108" s="74">
        <v>5.2460884999999999</v>
      </c>
      <c r="AP108" s="74">
        <v>85.545941999999997</v>
      </c>
      <c r="AQ108" s="74">
        <v>87.107140000000001</v>
      </c>
      <c r="AR108" s="74">
        <v>5.2953817000000001</v>
      </c>
      <c r="AS108" s="74">
        <v>2.0319889999999998</v>
      </c>
      <c r="AT108" s="73">
        <v>1936</v>
      </c>
      <c r="AU108" s="211">
        <v>0.1065634</v>
      </c>
      <c r="AV108" s="211">
        <v>0.21439359999999999</v>
      </c>
      <c r="AW108" s="74">
        <v>1.0914845</v>
      </c>
      <c r="AY108" s="90">
        <v>2001</v>
      </c>
    </row>
    <row r="109" spans="2:51">
      <c r="B109" s="90">
        <v>2002</v>
      </c>
      <c r="C109" s="73">
        <v>1033</v>
      </c>
      <c r="D109" s="74">
        <v>10.67647</v>
      </c>
      <c r="E109" s="74">
        <v>14.324444</v>
      </c>
      <c r="F109" s="74" t="s">
        <v>211</v>
      </c>
      <c r="G109" s="74">
        <v>18.066423</v>
      </c>
      <c r="H109" s="74">
        <v>7.5035379000000004</v>
      </c>
      <c r="I109" s="74">
        <v>5.6874903000000003</v>
      </c>
      <c r="J109" s="74">
        <v>82.733784999999997</v>
      </c>
      <c r="K109" s="74">
        <v>84.936359999999993</v>
      </c>
      <c r="L109" s="74">
        <v>4.3063197999999998</v>
      </c>
      <c r="M109" s="74">
        <v>1.4996008000000001</v>
      </c>
      <c r="N109" s="73">
        <v>1452</v>
      </c>
      <c r="O109" s="211">
        <v>0.15741849999999999</v>
      </c>
      <c r="P109" s="211">
        <v>0.2547257</v>
      </c>
      <c r="R109" s="90">
        <v>2002</v>
      </c>
      <c r="S109" s="73">
        <v>1696</v>
      </c>
      <c r="T109" s="74">
        <v>17.271356000000001</v>
      </c>
      <c r="U109" s="74">
        <v>13.122717</v>
      </c>
      <c r="V109" s="74" t="s">
        <v>211</v>
      </c>
      <c r="W109" s="74">
        <v>16.743753000000002</v>
      </c>
      <c r="X109" s="74">
        <v>6.6773446999999999</v>
      </c>
      <c r="Y109" s="74">
        <v>5.0214468999999999</v>
      </c>
      <c r="Z109" s="74">
        <v>87.176886999999994</v>
      </c>
      <c r="AA109" s="74">
        <v>88.829549999999998</v>
      </c>
      <c r="AB109" s="74">
        <v>6.4471984000000004</v>
      </c>
      <c r="AC109" s="74">
        <v>2.6163957</v>
      </c>
      <c r="AD109" s="73">
        <v>854</v>
      </c>
      <c r="AE109" s="211">
        <v>9.3534500000000007E-2</v>
      </c>
      <c r="AF109" s="211">
        <v>0.26022380000000001</v>
      </c>
      <c r="AH109" s="90">
        <v>2002</v>
      </c>
      <c r="AI109" s="73">
        <v>2729</v>
      </c>
      <c r="AJ109" s="74">
        <v>13.99831</v>
      </c>
      <c r="AK109" s="74">
        <v>13.694338</v>
      </c>
      <c r="AL109" s="74" t="s">
        <v>211</v>
      </c>
      <c r="AM109" s="74">
        <v>17.377109000000001</v>
      </c>
      <c r="AN109" s="74">
        <v>7.0704741000000002</v>
      </c>
      <c r="AO109" s="74">
        <v>5.3435106000000001</v>
      </c>
      <c r="AP109" s="74">
        <v>85.495052999999999</v>
      </c>
      <c r="AQ109" s="74">
        <v>87.215329999999994</v>
      </c>
      <c r="AR109" s="74">
        <v>5.4260945999999999</v>
      </c>
      <c r="AS109" s="74">
        <v>2.0410300000000001</v>
      </c>
      <c r="AT109" s="73">
        <v>2306</v>
      </c>
      <c r="AU109" s="211">
        <v>0.12563920000000001</v>
      </c>
      <c r="AV109" s="211">
        <v>0.25673459999999998</v>
      </c>
      <c r="AW109" s="74">
        <v>1.0915760000000001</v>
      </c>
      <c r="AY109" s="90">
        <v>2002</v>
      </c>
    </row>
    <row r="110" spans="2:51">
      <c r="B110" s="90">
        <v>2003</v>
      </c>
      <c r="C110" s="73">
        <v>969</v>
      </c>
      <c r="D110" s="74">
        <v>9.9002850000000002</v>
      </c>
      <c r="E110" s="74">
        <v>12.971178999999999</v>
      </c>
      <c r="F110" s="74" t="s">
        <v>211</v>
      </c>
      <c r="G110" s="74">
        <v>16.3446</v>
      </c>
      <c r="H110" s="74">
        <v>6.8039778000000002</v>
      </c>
      <c r="I110" s="74">
        <v>5.1359135</v>
      </c>
      <c r="J110" s="74">
        <v>82.885448999999994</v>
      </c>
      <c r="K110" s="74">
        <v>84.67</v>
      </c>
      <c r="L110" s="74">
        <v>4.1412025999999997</v>
      </c>
      <c r="M110" s="74">
        <v>1.418118</v>
      </c>
      <c r="N110" s="73">
        <v>1327</v>
      </c>
      <c r="O110" s="211">
        <v>0.14239879999999999</v>
      </c>
      <c r="P110" s="211">
        <v>0.2346463</v>
      </c>
      <c r="R110" s="90">
        <v>2003</v>
      </c>
      <c r="S110" s="73">
        <v>1463</v>
      </c>
      <c r="T110" s="74">
        <v>14.728475</v>
      </c>
      <c r="U110" s="74">
        <v>11.050582</v>
      </c>
      <c r="V110" s="74" t="s">
        <v>211</v>
      </c>
      <c r="W110" s="74">
        <v>14.091806</v>
      </c>
      <c r="X110" s="74">
        <v>5.6156733000000001</v>
      </c>
      <c r="Y110" s="74">
        <v>4.2336814</v>
      </c>
      <c r="Z110" s="74">
        <v>87.265208000000001</v>
      </c>
      <c r="AA110" s="74">
        <v>88.739360000000005</v>
      </c>
      <c r="AB110" s="74">
        <v>5.7516904999999996</v>
      </c>
      <c r="AC110" s="74">
        <v>2.2872956000000002</v>
      </c>
      <c r="AD110" s="73">
        <v>637</v>
      </c>
      <c r="AE110" s="211">
        <v>6.9033999999999998E-2</v>
      </c>
      <c r="AF110" s="211">
        <v>0.1982083</v>
      </c>
      <c r="AH110" s="90">
        <v>2003</v>
      </c>
      <c r="AI110" s="73">
        <v>2432</v>
      </c>
      <c r="AJ110" s="74">
        <v>12.332196</v>
      </c>
      <c r="AK110" s="74">
        <v>11.879918</v>
      </c>
      <c r="AL110" s="74" t="s">
        <v>211</v>
      </c>
      <c r="AM110" s="74">
        <v>15.057413</v>
      </c>
      <c r="AN110" s="74">
        <v>6.1403721999999998</v>
      </c>
      <c r="AO110" s="74">
        <v>4.6402098000000001</v>
      </c>
      <c r="AP110" s="74">
        <v>85.520148000000006</v>
      </c>
      <c r="AQ110" s="74">
        <v>87.447550000000007</v>
      </c>
      <c r="AR110" s="74">
        <v>4.9800348000000003</v>
      </c>
      <c r="AS110" s="74">
        <v>1.8383575999999999</v>
      </c>
      <c r="AT110" s="73">
        <v>1964</v>
      </c>
      <c r="AU110" s="211">
        <v>0.10589750000000001</v>
      </c>
      <c r="AV110" s="211">
        <v>0.22144269999999999</v>
      </c>
      <c r="AW110" s="74">
        <v>1.1738006000000001</v>
      </c>
      <c r="AY110" s="90">
        <v>2003</v>
      </c>
    </row>
    <row r="111" spans="2:51">
      <c r="B111" s="90">
        <v>2004</v>
      </c>
      <c r="C111" s="73">
        <v>883</v>
      </c>
      <c r="D111" s="74">
        <v>8.9228413</v>
      </c>
      <c r="E111" s="74">
        <v>11.388861</v>
      </c>
      <c r="F111" s="74" t="s">
        <v>211</v>
      </c>
      <c r="G111" s="74">
        <v>14.329891</v>
      </c>
      <c r="H111" s="74">
        <v>5.9986895000000002</v>
      </c>
      <c r="I111" s="74">
        <v>4.5267624</v>
      </c>
      <c r="J111" s="74">
        <v>82.616780000000006</v>
      </c>
      <c r="K111" s="74">
        <v>84.212119999999999</v>
      </c>
      <c r="L111" s="74">
        <v>3.8523624999999999</v>
      </c>
      <c r="M111" s="74">
        <v>1.2910299999999999</v>
      </c>
      <c r="N111" s="73">
        <v>1319</v>
      </c>
      <c r="O111" s="211">
        <v>0.14015549999999999</v>
      </c>
      <c r="P111" s="211">
        <v>0.23961170000000001</v>
      </c>
      <c r="R111" s="90">
        <v>2004</v>
      </c>
      <c r="S111" s="73">
        <v>1396</v>
      </c>
      <c r="T111" s="74">
        <v>13.908856</v>
      </c>
      <c r="U111" s="74">
        <v>10.323983999999999</v>
      </c>
      <c r="V111" s="74" t="s">
        <v>211</v>
      </c>
      <c r="W111" s="74">
        <v>13.159345</v>
      </c>
      <c r="X111" s="74">
        <v>5.2741176000000003</v>
      </c>
      <c r="Y111" s="74">
        <v>3.9919975000000001</v>
      </c>
      <c r="Z111" s="74">
        <v>87.278653000000006</v>
      </c>
      <c r="AA111" s="74">
        <v>88.924049999999994</v>
      </c>
      <c r="AB111" s="74">
        <v>5.6481630999999997</v>
      </c>
      <c r="AC111" s="74">
        <v>2.1774054999999999</v>
      </c>
      <c r="AD111" s="73">
        <v>765</v>
      </c>
      <c r="AE111" s="211">
        <v>8.2114199999999998E-2</v>
      </c>
      <c r="AF111" s="211">
        <v>0.24354990000000001</v>
      </c>
      <c r="AH111" s="90">
        <v>2004</v>
      </c>
      <c r="AI111" s="73">
        <v>2279</v>
      </c>
      <c r="AJ111" s="74">
        <v>11.433460999999999</v>
      </c>
      <c r="AK111" s="74">
        <v>10.841151</v>
      </c>
      <c r="AL111" s="74" t="s">
        <v>211</v>
      </c>
      <c r="AM111" s="74">
        <v>13.734873</v>
      </c>
      <c r="AN111" s="74">
        <v>5.6224371</v>
      </c>
      <c r="AO111" s="74">
        <v>4.2569613999999998</v>
      </c>
      <c r="AP111" s="74">
        <v>85.473661000000007</v>
      </c>
      <c r="AQ111" s="74">
        <v>87.440939999999998</v>
      </c>
      <c r="AR111" s="74">
        <v>4.7840964000000001</v>
      </c>
      <c r="AS111" s="74">
        <v>1.7198962</v>
      </c>
      <c r="AT111" s="73">
        <v>2084</v>
      </c>
      <c r="AU111" s="211">
        <v>0.11128159999999999</v>
      </c>
      <c r="AV111" s="211">
        <v>0.24104249999999999</v>
      </c>
      <c r="AW111" s="74">
        <v>1.1031458999999999</v>
      </c>
      <c r="AY111" s="90">
        <v>2004</v>
      </c>
    </row>
    <row r="112" spans="2:51">
      <c r="B112" s="90">
        <v>2005</v>
      </c>
      <c r="C112" s="73">
        <v>835</v>
      </c>
      <c r="D112" s="74">
        <v>8.3336386000000005</v>
      </c>
      <c r="E112" s="74">
        <v>10.275325</v>
      </c>
      <c r="F112" s="74" t="s">
        <v>211</v>
      </c>
      <c r="G112" s="74">
        <v>12.951835000000001</v>
      </c>
      <c r="H112" s="74">
        <v>5.4128170000000004</v>
      </c>
      <c r="I112" s="74">
        <v>4.0916088999999998</v>
      </c>
      <c r="J112" s="74">
        <v>82.925748999999996</v>
      </c>
      <c r="K112" s="74">
        <v>84.783019999999993</v>
      </c>
      <c r="L112" s="74">
        <v>3.8028875000000002</v>
      </c>
      <c r="M112" s="74">
        <v>1.2418019</v>
      </c>
      <c r="N112" s="73">
        <v>1189</v>
      </c>
      <c r="O112" s="211">
        <v>0.1249263</v>
      </c>
      <c r="P112" s="211">
        <v>0.2155376</v>
      </c>
      <c r="R112" s="90">
        <v>2005</v>
      </c>
      <c r="S112" s="73">
        <v>1390</v>
      </c>
      <c r="T112" s="74">
        <v>13.684858999999999</v>
      </c>
      <c r="U112" s="74">
        <v>9.8749935000000004</v>
      </c>
      <c r="V112" s="74" t="s">
        <v>211</v>
      </c>
      <c r="W112" s="74">
        <v>12.593572999999999</v>
      </c>
      <c r="X112" s="74">
        <v>5.0152185999999999</v>
      </c>
      <c r="Y112" s="74">
        <v>3.7647689</v>
      </c>
      <c r="Z112" s="74">
        <v>87.488489000000001</v>
      </c>
      <c r="AA112" s="74">
        <v>89.130949999999999</v>
      </c>
      <c r="AB112" s="74">
        <v>5.7492657999999999</v>
      </c>
      <c r="AC112" s="74">
        <v>2.1899074999999999</v>
      </c>
      <c r="AD112" s="73">
        <v>750</v>
      </c>
      <c r="AE112" s="211">
        <v>7.96066E-2</v>
      </c>
      <c r="AF112" s="211">
        <v>0.23877209999999999</v>
      </c>
      <c r="AH112" s="90">
        <v>2005</v>
      </c>
      <c r="AI112" s="73">
        <v>2225</v>
      </c>
      <c r="AJ112" s="74">
        <v>11.027493</v>
      </c>
      <c r="AK112" s="74">
        <v>10.150509</v>
      </c>
      <c r="AL112" s="74" t="s">
        <v>211</v>
      </c>
      <c r="AM112" s="74">
        <v>12.878933999999999</v>
      </c>
      <c r="AN112" s="74">
        <v>5.2440879000000002</v>
      </c>
      <c r="AO112" s="74">
        <v>3.9564851999999999</v>
      </c>
      <c r="AP112" s="74">
        <v>85.776179999999997</v>
      </c>
      <c r="AQ112" s="74">
        <v>87.427930000000003</v>
      </c>
      <c r="AR112" s="74">
        <v>4.8229072000000004</v>
      </c>
      <c r="AS112" s="74">
        <v>1.7021895</v>
      </c>
      <c r="AT112" s="73">
        <v>1939</v>
      </c>
      <c r="AU112" s="211">
        <v>0.10238170000000001</v>
      </c>
      <c r="AV112" s="211">
        <v>0.22396740000000001</v>
      </c>
      <c r="AW112" s="74">
        <v>1.0405399</v>
      </c>
      <c r="AY112" s="90">
        <v>2005</v>
      </c>
    </row>
    <row r="113" spans="2:51">
      <c r="B113" s="90">
        <v>2006</v>
      </c>
      <c r="C113" s="73">
        <v>870</v>
      </c>
      <c r="D113" s="74">
        <v>8.5634776000000006</v>
      </c>
      <c r="E113" s="74">
        <v>10.297076000000001</v>
      </c>
      <c r="F113" s="74" t="s">
        <v>211</v>
      </c>
      <c r="G113" s="74">
        <v>12.9918</v>
      </c>
      <c r="H113" s="74">
        <v>5.3925519</v>
      </c>
      <c r="I113" s="74">
        <v>4.0943095999999999</v>
      </c>
      <c r="J113" s="74">
        <v>83.517240999999999</v>
      </c>
      <c r="K113" s="74">
        <v>85.434780000000003</v>
      </c>
      <c r="L113" s="74">
        <v>4.0055249000000002</v>
      </c>
      <c r="M113" s="74">
        <v>1.2690355</v>
      </c>
      <c r="N113" s="73">
        <v>1096</v>
      </c>
      <c r="O113" s="211">
        <v>0.1136723</v>
      </c>
      <c r="P113" s="211">
        <v>0.20222000000000001</v>
      </c>
      <c r="R113" s="90">
        <v>2006</v>
      </c>
      <c r="S113" s="73">
        <v>1485</v>
      </c>
      <c r="T113" s="74">
        <v>14.429325</v>
      </c>
      <c r="U113" s="74">
        <v>10.169611</v>
      </c>
      <c r="V113" s="74" t="s">
        <v>211</v>
      </c>
      <c r="W113" s="74">
        <v>12.979282</v>
      </c>
      <c r="X113" s="74">
        <v>5.1696691000000001</v>
      </c>
      <c r="Y113" s="74">
        <v>3.9180679999999999</v>
      </c>
      <c r="Z113" s="74">
        <v>87.563636000000002</v>
      </c>
      <c r="AA113" s="74">
        <v>89.390410000000003</v>
      </c>
      <c r="AB113" s="74">
        <v>6.1378854</v>
      </c>
      <c r="AC113" s="74">
        <v>2.2782013999999999</v>
      </c>
      <c r="AD113" s="73">
        <v>942</v>
      </c>
      <c r="AE113" s="211">
        <v>9.8717299999999994E-2</v>
      </c>
      <c r="AF113" s="211">
        <v>0.30134939999999999</v>
      </c>
      <c r="AH113" s="90">
        <v>2006</v>
      </c>
      <c r="AI113" s="73">
        <v>2355</v>
      </c>
      <c r="AJ113" s="74">
        <v>11.515347999999999</v>
      </c>
      <c r="AK113" s="74">
        <v>10.32963</v>
      </c>
      <c r="AL113" s="74" t="s">
        <v>211</v>
      </c>
      <c r="AM113" s="74">
        <v>13.119187999999999</v>
      </c>
      <c r="AN113" s="74">
        <v>5.3221024000000003</v>
      </c>
      <c r="AO113" s="74">
        <v>4.0407488999999996</v>
      </c>
      <c r="AP113" s="74">
        <v>86.068790000000007</v>
      </c>
      <c r="AQ113" s="74">
        <v>88.003730000000004</v>
      </c>
      <c r="AR113" s="74">
        <v>5.1291545000000003</v>
      </c>
      <c r="AS113" s="74">
        <v>1.7608925</v>
      </c>
      <c r="AT113" s="73">
        <v>2038</v>
      </c>
      <c r="AU113" s="211">
        <v>0.10623349999999999</v>
      </c>
      <c r="AV113" s="211">
        <v>0.23848030000000001</v>
      </c>
      <c r="AW113" s="74">
        <v>1.0125339</v>
      </c>
      <c r="AY113" s="90">
        <v>2006</v>
      </c>
    </row>
    <row r="114" spans="2:51">
      <c r="B114" s="90">
        <v>2007</v>
      </c>
      <c r="C114" s="73">
        <v>1090</v>
      </c>
      <c r="D114" s="74">
        <v>10.527703000000001</v>
      </c>
      <c r="E114" s="74">
        <v>12.142839</v>
      </c>
      <c r="F114" s="74" t="s">
        <v>211</v>
      </c>
      <c r="G114" s="74">
        <v>15.250071999999999</v>
      </c>
      <c r="H114" s="74">
        <v>6.4298421000000001</v>
      </c>
      <c r="I114" s="74">
        <v>4.8267784999999996</v>
      </c>
      <c r="J114" s="74">
        <v>82.746789000000007</v>
      </c>
      <c r="K114" s="74">
        <v>84.652169999999998</v>
      </c>
      <c r="L114" s="74">
        <v>4.8922800999999998</v>
      </c>
      <c r="M114" s="74">
        <v>1.5445876000000001</v>
      </c>
      <c r="N114" s="73">
        <v>1699</v>
      </c>
      <c r="O114" s="211">
        <v>0.1729938</v>
      </c>
      <c r="P114" s="211">
        <v>0.3102335</v>
      </c>
      <c r="R114" s="90">
        <v>2007</v>
      </c>
      <c r="S114" s="73">
        <v>1773</v>
      </c>
      <c r="T114" s="74">
        <v>16.927652999999999</v>
      </c>
      <c r="U114" s="74">
        <v>11.757709</v>
      </c>
      <c r="V114" s="74" t="s">
        <v>211</v>
      </c>
      <c r="W114" s="74">
        <v>14.966844999999999</v>
      </c>
      <c r="X114" s="74">
        <v>6.0257277</v>
      </c>
      <c r="Y114" s="74">
        <v>4.5452392000000001</v>
      </c>
      <c r="Z114" s="74">
        <v>87.333896999999993</v>
      </c>
      <c r="AA114" s="74">
        <v>89.152439999999999</v>
      </c>
      <c r="AB114" s="74">
        <v>7.1845368000000001</v>
      </c>
      <c r="AC114" s="74">
        <v>2.6350598000000001</v>
      </c>
      <c r="AD114" s="73">
        <v>1070</v>
      </c>
      <c r="AE114" s="211">
        <v>0.1101873</v>
      </c>
      <c r="AF114" s="211">
        <v>0.33173560000000002</v>
      </c>
      <c r="AH114" s="90">
        <v>2007</v>
      </c>
      <c r="AI114" s="73">
        <v>2863</v>
      </c>
      <c r="AJ114" s="74">
        <v>13.746168000000001</v>
      </c>
      <c r="AK114" s="74">
        <v>12.04865</v>
      </c>
      <c r="AL114" s="74" t="s">
        <v>211</v>
      </c>
      <c r="AM114" s="74">
        <v>15.247382999999999</v>
      </c>
      <c r="AN114" s="74">
        <v>6.2676600999999996</v>
      </c>
      <c r="AO114" s="74">
        <v>4.7240818999999998</v>
      </c>
      <c r="AP114" s="74">
        <v>85.587496000000002</v>
      </c>
      <c r="AQ114" s="74">
        <v>87.386030000000005</v>
      </c>
      <c r="AR114" s="74">
        <v>6.0969376999999998</v>
      </c>
      <c r="AS114" s="74">
        <v>2.0768349000000002</v>
      </c>
      <c r="AT114" s="73">
        <v>2769</v>
      </c>
      <c r="AU114" s="211">
        <v>0.14176810000000001</v>
      </c>
      <c r="AV114" s="211">
        <v>0.31820340000000003</v>
      </c>
      <c r="AW114" s="74">
        <v>1.0327554999999999</v>
      </c>
      <c r="AY114" s="90">
        <v>2007</v>
      </c>
    </row>
    <row r="115" spans="2:51">
      <c r="B115" s="90">
        <v>2008</v>
      </c>
      <c r="C115" s="73">
        <v>1028</v>
      </c>
      <c r="D115" s="74">
        <v>9.7237573000000008</v>
      </c>
      <c r="E115" s="74">
        <v>11.157416</v>
      </c>
      <c r="F115" s="74" t="s">
        <v>211</v>
      </c>
      <c r="G115" s="74">
        <v>14.138933</v>
      </c>
      <c r="H115" s="74">
        <v>5.7413059000000004</v>
      </c>
      <c r="I115" s="74">
        <v>4.3081949000000002</v>
      </c>
      <c r="J115" s="74">
        <v>84.592989000000003</v>
      </c>
      <c r="K115" s="74">
        <v>86.008330000000001</v>
      </c>
      <c r="L115" s="74">
        <v>4.4892789999999998</v>
      </c>
      <c r="M115" s="74">
        <v>1.3977267</v>
      </c>
      <c r="N115" s="73">
        <v>907</v>
      </c>
      <c r="O115" s="211">
        <v>9.0454800000000002E-2</v>
      </c>
      <c r="P115" s="211">
        <v>0.16228219999999999</v>
      </c>
      <c r="R115" s="90">
        <v>2008</v>
      </c>
      <c r="S115" s="73">
        <v>1734</v>
      </c>
      <c r="T115" s="74">
        <v>16.240283000000002</v>
      </c>
      <c r="U115" s="74">
        <v>11.061729</v>
      </c>
      <c r="V115" s="74" t="s">
        <v>211</v>
      </c>
      <c r="W115" s="74">
        <v>14.126580000000001</v>
      </c>
      <c r="X115" s="74">
        <v>5.6094434</v>
      </c>
      <c r="Y115" s="74">
        <v>4.2126573</v>
      </c>
      <c r="Z115" s="74">
        <v>87.919838999999996</v>
      </c>
      <c r="AA115" s="74">
        <v>89.52525</v>
      </c>
      <c r="AB115" s="74">
        <v>6.7277101000000004</v>
      </c>
      <c r="AC115" s="74">
        <v>2.4631381999999999</v>
      </c>
      <c r="AD115" s="73">
        <v>859</v>
      </c>
      <c r="AE115" s="211">
        <v>8.6750499999999994E-2</v>
      </c>
      <c r="AF115" s="211">
        <v>0.2682715</v>
      </c>
      <c r="AH115" s="90">
        <v>2008</v>
      </c>
      <c r="AI115" s="73">
        <v>2762</v>
      </c>
      <c r="AJ115" s="74">
        <v>12.998137</v>
      </c>
      <c r="AK115" s="74">
        <v>11.168376</v>
      </c>
      <c r="AL115" s="74" t="s">
        <v>211</v>
      </c>
      <c r="AM115" s="74">
        <v>14.215306999999999</v>
      </c>
      <c r="AN115" s="74">
        <v>5.7001230999999999</v>
      </c>
      <c r="AO115" s="74">
        <v>4.2821471999999998</v>
      </c>
      <c r="AP115" s="74">
        <v>86.682361</v>
      </c>
      <c r="AQ115" s="74">
        <v>88.109930000000006</v>
      </c>
      <c r="AR115" s="74">
        <v>5.6746040000000004</v>
      </c>
      <c r="AS115" s="74">
        <v>1.9187751</v>
      </c>
      <c r="AT115" s="73">
        <v>1766</v>
      </c>
      <c r="AU115" s="211">
        <v>8.8614299999999993E-2</v>
      </c>
      <c r="AV115" s="211">
        <v>0.20088700000000001</v>
      </c>
      <c r="AW115" s="74">
        <v>1.0086503</v>
      </c>
      <c r="AY115" s="90">
        <v>2008</v>
      </c>
    </row>
    <row r="116" spans="2:51">
      <c r="B116" s="90">
        <v>2009</v>
      </c>
      <c r="C116" s="73">
        <v>1056</v>
      </c>
      <c r="D116" s="74">
        <v>9.7770562999999999</v>
      </c>
      <c r="E116" s="74">
        <v>10.922152000000001</v>
      </c>
      <c r="F116" s="74" t="s">
        <v>211</v>
      </c>
      <c r="G116" s="74">
        <v>13.75825</v>
      </c>
      <c r="H116" s="74">
        <v>5.7328979999999996</v>
      </c>
      <c r="I116" s="74">
        <v>4.3310767999999999</v>
      </c>
      <c r="J116" s="74">
        <v>83.551136</v>
      </c>
      <c r="K116" s="74">
        <v>85.547169999999994</v>
      </c>
      <c r="L116" s="74">
        <v>4.8015277999999997</v>
      </c>
      <c r="M116" s="74">
        <v>1.4601770000000001</v>
      </c>
      <c r="N116" s="73">
        <v>1350</v>
      </c>
      <c r="O116" s="211">
        <v>0.13179370000000001</v>
      </c>
      <c r="P116" s="211">
        <v>0.24007899999999999</v>
      </c>
      <c r="R116" s="90">
        <v>2009</v>
      </c>
      <c r="S116" s="73">
        <v>1615</v>
      </c>
      <c r="T116" s="74">
        <v>14.828954</v>
      </c>
      <c r="U116" s="74">
        <v>9.9877623</v>
      </c>
      <c r="V116" s="74" t="s">
        <v>211</v>
      </c>
      <c r="W116" s="74">
        <v>12.754766999999999</v>
      </c>
      <c r="X116" s="74">
        <v>5.0750256</v>
      </c>
      <c r="Y116" s="74">
        <v>3.8415325999999999</v>
      </c>
      <c r="Z116" s="74">
        <v>87.842105000000004</v>
      </c>
      <c r="AA116" s="74">
        <v>89.293270000000007</v>
      </c>
      <c r="AB116" s="74">
        <v>6.6763124999999999</v>
      </c>
      <c r="AC116" s="74">
        <v>2.3597312000000001</v>
      </c>
      <c r="AD116" s="73">
        <v>780</v>
      </c>
      <c r="AE116" s="211">
        <v>7.7197399999999999E-2</v>
      </c>
      <c r="AF116" s="211">
        <v>0.2381134</v>
      </c>
      <c r="AH116" s="90">
        <v>2009</v>
      </c>
      <c r="AI116" s="73">
        <v>2671</v>
      </c>
      <c r="AJ116" s="74">
        <v>12.313492</v>
      </c>
      <c r="AK116" s="74">
        <v>10.468994</v>
      </c>
      <c r="AL116" s="74" t="s">
        <v>211</v>
      </c>
      <c r="AM116" s="74">
        <v>13.283226000000001</v>
      </c>
      <c r="AN116" s="74">
        <v>5.4050985999999996</v>
      </c>
      <c r="AO116" s="74">
        <v>4.0935272999999999</v>
      </c>
      <c r="AP116" s="74">
        <v>86.145638000000005</v>
      </c>
      <c r="AQ116" s="74">
        <v>87.890069999999994</v>
      </c>
      <c r="AR116" s="74">
        <v>5.7835134000000004</v>
      </c>
      <c r="AS116" s="74">
        <v>1.8975561000000001</v>
      </c>
      <c r="AT116" s="73">
        <v>2130</v>
      </c>
      <c r="AU116" s="211">
        <v>0.1046825</v>
      </c>
      <c r="AV116" s="211">
        <v>0.2393554</v>
      </c>
      <c r="AW116" s="74">
        <v>1.0935535000000001</v>
      </c>
      <c r="AY116" s="90">
        <v>2009</v>
      </c>
    </row>
    <row r="117" spans="2:51">
      <c r="B117" s="90">
        <v>2010</v>
      </c>
      <c r="C117" s="73">
        <v>1179</v>
      </c>
      <c r="D117" s="74">
        <v>10.749618999999999</v>
      </c>
      <c r="E117" s="74">
        <v>11.662532000000001</v>
      </c>
      <c r="F117" s="74" t="s">
        <v>211</v>
      </c>
      <c r="G117" s="74">
        <v>14.688262</v>
      </c>
      <c r="H117" s="74">
        <v>6.1604295999999996</v>
      </c>
      <c r="I117" s="74">
        <v>4.6966593999999997</v>
      </c>
      <c r="J117" s="74">
        <v>83.561492999999999</v>
      </c>
      <c r="K117" s="74">
        <v>85.954549999999998</v>
      </c>
      <c r="L117" s="74">
        <v>5.4522751999999999</v>
      </c>
      <c r="M117" s="74">
        <v>1.6044309000000001</v>
      </c>
      <c r="N117" s="73">
        <v>1793</v>
      </c>
      <c r="O117" s="211">
        <v>0.1724676</v>
      </c>
      <c r="P117" s="211">
        <v>0.32024029999999998</v>
      </c>
      <c r="R117" s="90">
        <v>2010</v>
      </c>
      <c r="S117" s="73">
        <v>1711</v>
      </c>
      <c r="T117" s="74">
        <v>15.464683000000001</v>
      </c>
      <c r="U117" s="74">
        <v>10.241559000000001</v>
      </c>
      <c r="V117" s="74" t="s">
        <v>211</v>
      </c>
      <c r="W117" s="74">
        <v>13.053525</v>
      </c>
      <c r="X117" s="74">
        <v>5.2125329999999996</v>
      </c>
      <c r="Y117" s="74">
        <v>3.9606392000000001</v>
      </c>
      <c r="Z117" s="74">
        <v>87.942138999999997</v>
      </c>
      <c r="AA117" s="74">
        <v>89.479799999999997</v>
      </c>
      <c r="AB117" s="74">
        <v>7.1658919000000001</v>
      </c>
      <c r="AC117" s="74">
        <v>2.4446699000000001</v>
      </c>
      <c r="AD117" s="73">
        <v>913</v>
      </c>
      <c r="AE117" s="211">
        <v>8.8967199999999996E-2</v>
      </c>
      <c r="AF117" s="211">
        <v>0.28496880000000002</v>
      </c>
      <c r="AH117" s="90">
        <v>2010</v>
      </c>
      <c r="AI117" s="73">
        <v>2890</v>
      </c>
      <c r="AJ117" s="74">
        <v>13.117433</v>
      </c>
      <c r="AK117" s="74">
        <v>10.909499</v>
      </c>
      <c r="AL117" s="74" t="s">
        <v>211</v>
      </c>
      <c r="AM117" s="74">
        <v>13.821583</v>
      </c>
      <c r="AN117" s="74">
        <v>5.6616502000000004</v>
      </c>
      <c r="AO117" s="74">
        <v>4.3146285000000004</v>
      </c>
      <c r="AP117" s="74">
        <v>86.155017000000001</v>
      </c>
      <c r="AQ117" s="74">
        <v>88.176140000000004</v>
      </c>
      <c r="AR117" s="74">
        <v>6.3515088000000004</v>
      </c>
      <c r="AS117" s="74">
        <v>2.0143162999999999</v>
      </c>
      <c r="AT117" s="73">
        <v>2706</v>
      </c>
      <c r="AU117" s="211">
        <v>0.1309881</v>
      </c>
      <c r="AV117" s="211">
        <v>0.30740289999999998</v>
      </c>
      <c r="AW117" s="74">
        <v>1.1387457999999999</v>
      </c>
      <c r="AY117" s="90">
        <v>2010</v>
      </c>
    </row>
    <row r="118" spans="2:51">
      <c r="B118" s="90">
        <v>2011</v>
      </c>
      <c r="C118" s="73">
        <v>1183</v>
      </c>
      <c r="D118" s="74">
        <v>10.640179</v>
      </c>
      <c r="E118" s="74">
        <v>11.203156</v>
      </c>
      <c r="F118" s="74" t="s">
        <v>211</v>
      </c>
      <c r="G118" s="74">
        <v>14.134706</v>
      </c>
      <c r="H118" s="74">
        <v>5.8897867000000002</v>
      </c>
      <c r="I118" s="74">
        <v>4.4541933</v>
      </c>
      <c r="J118" s="74">
        <v>83.732037000000005</v>
      </c>
      <c r="K118" s="74">
        <v>85.808329999999998</v>
      </c>
      <c r="L118" s="74">
        <v>5.4070112999999997</v>
      </c>
      <c r="M118" s="74">
        <v>1.5704235</v>
      </c>
      <c r="N118" s="73">
        <v>1566</v>
      </c>
      <c r="O118" s="211">
        <v>0.1487154</v>
      </c>
      <c r="P118" s="211">
        <v>0.28802749999999999</v>
      </c>
      <c r="R118" s="90">
        <v>2011</v>
      </c>
      <c r="S118" s="73">
        <v>1751</v>
      </c>
      <c r="T118" s="74">
        <v>15.603571000000001</v>
      </c>
      <c r="U118" s="74">
        <v>10.159556</v>
      </c>
      <c r="V118" s="74" t="s">
        <v>211</v>
      </c>
      <c r="W118" s="74">
        <v>12.954651999999999</v>
      </c>
      <c r="X118" s="74">
        <v>5.1614842999999997</v>
      </c>
      <c r="Y118" s="74">
        <v>3.9045619999999999</v>
      </c>
      <c r="Z118" s="74">
        <v>88.031981999999999</v>
      </c>
      <c r="AA118" s="74">
        <v>89.509349999999998</v>
      </c>
      <c r="AB118" s="74">
        <v>7.3701489999999996</v>
      </c>
      <c r="AC118" s="74">
        <v>2.4454623999999998</v>
      </c>
      <c r="AD118" s="73">
        <v>819</v>
      </c>
      <c r="AE118" s="211">
        <v>7.8720799999999994E-2</v>
      </c>
      <c r="AF118" s="211">
        <v>0.2504786</v>
      </c>
      <c r="AH118" s="90">
        <v>2011</v>
      </c>
      <c r="AI118" s="73">
        <v>2934</v>
      </c>
      <c r="AJ118" s="74">
        <v>13.133379</v>
      </c>
      <c r="AK118" s="74">
        <v>10.681751</v>
      </c>
      <c r="AL118" s="74" t="s">
        <v>211</v>
      </c>
      <c r="AM118" s="74">
        <v>13.551266999999999</v>
      </c>
      <c r="AN118" s="74">
        <v>5.5205551000000002</v>
      </c>
      <c r="AO118" s="74">
        <v>4.1820649000000003</v>
      </c>
      <c r="AP118" s="74">
        <v>86.298227999999995</v>
      </c>
      <c r="AQ118" s="74">
        <v>88.127170000000007</v>
      </c>
      <c r="AR118" s="74">
        <v>6.4289940000000003</v>
      </c>
      <c r="AS118" s="74">
        <v>1.9968421000000001</v>
      </c>
      <c r="AT118" s="73">
        <v>2385</v>
      </c>
      <c r="AU118" s="211">
        <v>0.1139293</v>
      </c>
      <c r="AV118" s="211">
        <v>0.27392630000000001</v>
      </c>
      <c r="AW118" s="74">
        <v>1.1027210000000001</v>
      </c>
      <c r="AY118" s="90">
        <v>2011</v>
      </c>
    </row>
    <row r="119" spans="2:51">
      <c r="B119" s="90">
        <v>2012</v>
      </c>
      <c r="C119" s="73">
        <v>1265</v>
      </c>
      <c r="D119" s="74">
        <v>11.181846999999999</v>
      </c>
      <c r="E119" s="74">
        <v>11.558256</v>
      </c>
      <c r="F119" s="74" t="s">
        <v>211</v>
      </c>
      <c r="G119" s="74">
        <v>14.567076999999999</v>
      </c>
      <c r="H119" s="74">
        <v>6.0467111999999998</v>
      </c>
      <c r="I119" s="74">
        <v>4.5533456000000001</v>
      </c>
      <c r="J119" s="74">
        <v>84.018181999999996</v>
      </c>
      <c r="K119" s="74">
        <v>86.156720000000007</v>
      </c>
      <c r="L119" s="74">
        <v>6.0197963000000003</v>
      </c>
      <c r="M119" s="74">
        <v>1.6913121</v>
      </c>
      <c r="N119" s="73">
        <v>1576</v>
      </c>
      <c r="O119" s="211">
        <v>0.14719850000000001</v>
      </c>
      <c r="P119" s="211">
        <v>0.29800900000000002</v>
      </c>
      <c r="R119" s="90">
        <v>2012</v>
      </c>
      <c r="S119" s="73">
        <v>1710</v>
      </c>
      <c r="T119" s="74">
        <v>14.973093</v>
      </c>
      <c r="U119" s="74">
        <v>9.5919647999999995</v>
      </c>
      <c r="V119" s="74" t="s">
        <v>211</v>
      </c>
      <c r="W119" s="74">
        <v>12.254296999999999</v>
      </c>
      <c r="X119" s="74">
        <v>4.8499163999999997</v>
      </c>
      <c r="Y119" s="74">
        <v>3.6619818999999998</v>
      </c>
      <c r="Z119" s="74">
        <v>88.289473999999998</v>
      </c>
      <c r="AA119" s="74">
        <v>89.80198</v>
      </c>
      <c r="AB119" s="74">
        <v>7.4270326999999998</v>
      </c>
      <c r="AC119" s="74">
        <v>2.3650144000000002</v>
      </c>
      <c r="AD119" s="73">
        <v>831</v>
      </c>
      <c r="AE119" s="211">
        <v>7.8474000000000002E-2</v>
      </c>
      <c r="AF119" s="211">
        <v>0.26007920000000001</v>
      </c>
      <c r="AH119" s="90">
        <v>2012</v>
      </c>
      <c r="AI119" s="73">
        <v>2975</v>
      </c>
      <c r="AJ119" s="74">
        <v>13.086434000000001</v>
      </c>
      <c r="AK119" s="74">
        <v>10.484965000000001</v>
      </c>
      <c r="AL119" s="74" t="s">
        <v>211</v>
      </c>
      <c r="AM119" s="74">
        <v>13.30003</v>
      </c>
      <c r="AN119" s="74">
        <v>5.4001655</v>
      </c>
      <c r="AO119" s="74">
        <v>4.0771229</v>
      </c>
      <c r="AP119" s="74">
        <v>86.473276999999996</v>
      </c>
      <c r="AQ119" s="74">
        <v>88.354749999999996</v>
      </c>
      <c r="AR119" s="74">
        <v>6.7555293000000001</v>
      </c>
      <c r="AS119" s="74">
        <v>2.0224612</v>
      </c>
      <c r="AT119" s="73">
        <v>2407</v>
      </c>
      <c r="AU119" s="211">
        <v>0.1130253</v>
      </c>
      <c r="AV119" s="211">
        <v>0.28372360000000002</v>
      </c>
      <c r="AW119" s="74">
        <v>1.2049936000000001</v>
      </c>
      <c r="AY119" s="90">
        <v>2012</v>
      </c>
    </row>
    <row r="120" spans="2:51">
      <c r="B120" s="90">
        <v>2013</v>
      </c>
      <c r="C120" s="73">
        <v>1160</v>
      </c>
      <c r="D120" s="74">
        <v>10.081552</v>
      </c>
      <c r="E120" s="74">
        <v>10.159241</v>
      </c>
      <c r="F120" s="74" t="s">
        <v>211</v>
      </c>
      <c r="G120" s="74">
        <v>12.752179999999999</v>
      </c>
      <c r="H120" s="74">
        <v>5.3633419</v>
      </c>
      <c r="I120" s="74">
        <v>4.0425886000000002</v>
      </c>
      <c r="J120" s="74">
        <v>83.827585999999997</v>
      </c>
      <c r="K120" s="74">
        <v>85.828130000000002</v>
      </c>
      <c r="L120" s="74">
        <v>5.4652532000000003</v>
      </c>
      <c r="M120" s="74">
        <v>1.5235894000000001</v>
      </c>
      <c r="N120" s="73">
        <v>1504</v>
      </c>
      <c r="O120" s="211">
        <v>0.1382302</v>
      </c>
      <c r="P120" s="211">
        <v>0.2791362</v>
      </c>
      <c r="R120" s="90">
        <v>2013</v>
      </c>
      <c r="S120" s="73">
        <v>1588</v>
      </c>
      <c r="T120" s="74">
        <v>13.663784</v>
      </c>
      <c r="U120" s="74">
        <v>8.6813622000000006</v>
      </c>
      <c r="V120" s="74" t="s">
        <v>211</v>
      </c>
      <c r="W120" s="74">
        <v>11.111741</v>
      </c>
      <c r="X120" s="74">
        <v>4.3880561</v>
      </c>
      <c r="Y120" s="74">
        <v>3.2967656000000001</v>
      </c>
      <c r="Z120" s="74">
        <v>88.167506000000003</v>
      </c>
      <c r="AA120" s="74">
        <v>89.655169999999998</v>
      </c>
      <c r="AB120" s="74">
        <v>7.0402554000000004</v>
      </c>
      <c r="AC120" s="74">
        <v>2.2015194</v>
      </c>
      <c r="AD120" s="73">
        <v>669</v>
      </c>
      <c r="AE120" s="211">
        <v>6.2080099999999999E-2</v>
      </c>
      <c r="AF120" s="211">
        <v>0.20456589999999999</v>
      </c>
      <c r="AH120" s="90">
        <v>2013</v>
      </c>
      <c r="AI120" s="73">
        <v>2748</v>
      </c>
      <c r="AJ120" s="74">
        <v>11.881636</v>
      </c>
      <c r="AK120" s="74">
        <v>9.39663</v>
      </c>
      <c r="AL120" s="74" t="s">
        <v>211</v>
      </c>
      <c r="AM120" s="74">
        <v>11.908484</v>
      </c>
      <c r="AN120" s="74">
        <v>4.8595408999999998</v>
      </c>
      <c r="AO120" s="74">
        <v>3.6615814000000002</v>
      </c>
      <c r="AP120" s="74">
        <v>86.335516999999996</v>
      </c>
      <c r="AQ120" s="74">
        <v>88.255030000000005</v>
      </c>
      <c r="AR120" s="74">
        <v>6.2766954000000004</v>
      </c>
      <c r="AS120" s="74">
        <v>1.8534006000000001</v>
      </c>
      <c r="AT120" s="73">
        <v>2173</v>
      </c>
      <c r="AU120" s="211">
        <v>0.100338</v>
      </c>
      <c r="AV120" s="211">
        <v>0.25097039999999998</v>
      </c>
      <c r="AW120" s="74">
        <v>1.1702357999999999</v>
      </c>
      <c r="AY120" s="90">
        <v>2013</v>
      </c>
    </row>
    <row r="121" spans="2:51">
      <c r="B121" s="90">
        <v>2014</v>
      </c>
      <c r="C121" s="73">
        <v>1182</v>
      </c>
      <c r="D121" s="74">
        <v>10.130369999999999</v>
      </c>
      <c r="E121" s="74">
        <v>9.9506031999999998</v>
      </c>
      <c r="F121" s="74" t="s">
        <v>211</v>
      </c>
      <c r="G121" s="74">
        <v>12.506878</v>
      </c>
      <c r="H121" s="74">
        <v>5.2598642</v>
      </c>
      <c r="I121" s="74">
        <v>3.9809244000000001</v>
      </c>
      <c r="J121" s="74">
        <v>83.847716000000005</v>
      </c>
      <c r="K121" s="74">
        <v>86.153850000000006</v>
      </c>
      <c r="L121" s="74">
        <v>5.4439941000000003</v>
      </c>
      <c r="M121" s="74">
        <v>1.5044101000000001</v>
      </c>
      <c r="N121" s="73">
        <v>1612</v>
      </c>
      <c r="O121" s="211">
        <v>0.1462647</v>
      </c>
      <c r="P121" s="211">
        <v>0.29358089999999998</v>
      </c>
      <c r="R121" s="90">
        <v>2014</v>
      </c>
      <c r="S121" s="73">
        <v>1702</v>
      </c>
      <c r="T121" s="74">
        <v>14.414201</v>
      </c>
      <c r="U121" s="74">
        <v>9.1163934999999992</v>
      </c>
      <c r="V121" s="74" t="s">
        <v>211</v>
      </c>
      <c r="W121" s="74">
        <v>11.643571</v>
      </c>
      <c r="X121" s="74">
        <v>4.6070349000000004</v>
      </c>
      <c r="Y121" s="74">
        <v>3.4478201999999998</v>
      </c>
      <c r="Z121" s="74">
        <v>88.365452000000005</v>
      </c>
      <c r="AA121" s="74">
        <v>90.033900000000003</v>
      </c>
      <c r="AB121" s="74">
        <v>7.2468705</v>
      </c>
      <c r="AC121" s="74">
        <v>2.2552007000000001</v>
      </c>
      <c r="AD121" s="73">
        <v>794</v>
      </c>
      <c r="AE121" s="211">
        <v>7.2545600000000002E-2</v>
      </c>
      <c r="AF121" s="211">
        <v>0.2375389</v>
      </c>
      <c r="AH121" s="90">
        <v>2014</v>
      </c>
      <c r="AI121" s="73">
        <v>2884</v>
      </c>
      <c r="AJ121" s="74">
        <v>12.285050999999999</v>
      </c>
      <c r="AK121" s="74">
        <v>9.5677223999999992</v>
      </c>
      <c r="AL121" s="74" t="s">
        <v>211</v>
      </c>
      <c r="AM121" s="74">
        <v>12.126009</v>
      </c>
      <c r="AN121" s="74">
        <v>4.9453076999999999</v>
      </c>
      <c r="AO121" s="74">
        <v>3.7267616000000001</v>
      </c>
      <c r="AP121" s="74">
        <v>86.513869999999997</v>
      </c>
      <c r="AQ121" s="74">
        <v>88.303030000000007</v>
      </c>
      <c r="AR121" s="74">
        <v>6.3808132999999998</v>
      </c>
      <c r="AS121" s="74">
        <v>1.8722531</v>
      </c>
      <c r="AT121" s="73">
        <v>2406</v>
      </c>
      <c r="AU121" s="211">
        <v>0.1095332</v>
      </c>
      <c r="AV121" s="211">
        <v>0.27237440000000002</v>
      </c>
      <c r="AW121" s="74">
        <v>1.0915064999999999</v>
      </c>
      <c r="AY121" s="90">
        <v>2014</v>
      </c>
    </row>
    <row r="122" spans="2:51">
      <c r="B122" s="90">
        <v>2015</v>
      </c>
      <c r="C122" s="73">
        <v>1238</v>
      </c>
      <c r="D122" s="74">
        <v>10.466996999999999</v>
      </c>
      <c r="E122" s="74">
        <v>10.044892000000001</v>
      </c>
      <c r="F122" s="74" t="s">
        <v>211</v>
      </c>
      <c r="G122" s="74">
        <v>12.690745</v>
      </c>
      <c r="H122" s="74">
        <v>5.2503228000000002</v>
      </c>
      <c r="I122" s="74">
        <v>3.9504788999999998</v>
      </c>
      <c r="J122" s="74">
        <v>84.644587999999999</v>
      </c>
      <c r="K122" s="74">
        <v>87.063289999999995</v>
      </c>
      <c r="L122" s="74">
        <v>5.5952273000000003</v>
      </c>
      <c r="M122" s="74">
        <v>1.520567</v>
      </c>
      <c r="N122" s="73">
        <v>1393</v>
      </c>
      <c r="O122" s="211">
        <v>0.1248223</v>
      </c>
      <c r="P122" s="211">
        <v>0.24607789999999999</v>
      </c>
      <c r="R122" s="90">
        <v>2015</v>
      </c>
      <c r="S122" s="73">
        <v>1797</v>
      </c>
      <c r="T122" s="74">
        <v>14.989561</v>
      </c>
      <c r="U122" s="74">
        <v>9.3216637999999996</v>
      </c>
      <c r="V122" s="74" t="s">
        <v>211</v>
      </c>
      <c r="W122" s="74">
        <v>11.941349000000001</v>
      </c>
      <c r="X122" s="74">
        <v>4.7047857000000004</v>
      </c>
      <c r="Y122" s="74">
        <v>3.5717634</v>
      </c>
      <c r="Z122" s="74">
        <v>88.531998000000002</v>
      </c>
      <c r="AA122" s="74">
        <v>90.319550000000007</v>
      </c>
      <c r="AB122" s="74">
        <v>7.6305731999999997</v>
      </c>
      <c r="AC122" s="74">
        <v>2.310422</v>
      </c>
      <c r="AD122" s="73">
        <v>800</v>
      </c>
      <c r="AE122" s="211">
        <v>7.2016800000000006E-2</v>
      </c>
      <c r="AF122" s="211">
        <v>0.23849909999999999</v>
      </c>
      <c r="AH122" s="90">
        <v>2015</v>
      </c>
      <c r="AI122" s="73">
        <v>3035</v>
      </c>
      <c r="AJ122" s="74">
        <v>12.743536000000001</v>
      </c>
      <c r="AK122" s="74">
        <v>9.7174923</v>
      </c>
      <c r="AL122" s="74" t="s">
        <v>211</v>
      </c>
      <c r="AM122" s="74">
        <v>12.367471999999999</v>
      </c>
      <c r="AN122" s="74">
        <v>4.9887074</v>
      </c>
      <c r="AO122" s="74">
        <v>3.7747706000000001</v>
      </c>
      <c r="AP122" s="74">
        <v>86.946292999999997</v>
      </c>
      <c r="AQ122" s="74">
        <v>88.879890000000003</v>
      </c>
      <c r="AR122" s="74">
        <v>6.6446274000000001</v>
      </c>
      <c r="AS122" s="74">
        <v>1.9064669000000001</v>
      </c>
      <c r="AT122" s="73">
        <v>2193</v>
      </c>
      <c r="AU122" s="211">
        <v>9.8480399999999996E-2</v>
      </c>
      <c r="AV122" s="211">
        <v>0.243258</v>
      </c>
      <c r="AW122" s="74">
        <v>1.0775857</v>
      </c>
      <c r="AY122" s="90">
        <v>2015</v>
      </c>
    </row>
    <row r="123" spans="2:51">
      <c r="B123" s="90">
        <v>2016</v>
      </c>
      <c r="C123" s="73">
        <v>1262</v>
      </c>
      <c r="D123" s="74">
        <v>10.514004</v>
      </c>
      <c r="E123" s="74">
        <v>9.7909717000000001</v>
      </c>
      <c r="F123" s="74" t="s">
        <v>211</v>
      </c>
      <c r="G123" s="74">
        <v>12.423181</v>
      </c>
      <c r="H123" s="74">
        <v>5.1048106999999998</v>
      </c>
      <c r="I123" s="74">
        <v>3.9216755000000001</v>
      </c>
      <c r="J123" s="74">
        <v>84.958003000000005</v>
      </c>
      <c r="K123" s="74">
        <v>87.28</v>
      </c>
      <c r="L123" s="74">
        <v>5.7410608999999999</v>
      </c>
      <c r="M123" s="74">
        <v>1.5338803000000001</v>
      </c>
      <c r="N123" s="73">
        <v>1427</v>
      </c>
      <c r="O123" s="211">
        <v>0.12613650000000001</v>
      </c>
      <c r="P123" s="211">
        <v>0.25570999999999999</v>
      </c>
      <c r="R123" s="90">
        <v>2016</v>
      </c>
      <c r="S123" s="73">
        <v>1674</v>
      </c>
      <c r="T123" s="74">
        <v>13.734970000000001</v>
      </c>
      <c r="U123" s="74">
        <v>8.5054973</v>
      </c>
      <c r="V123" s="74" t="s">
        <v>211</v>
      </c>
      <c r="W123" s="74">
        <v>10.894864</v>
      </c>
      <c r="X123" s="74">
        <v>4.2856301999999999</v>
      </c>
      <c r="Y123" s="74">
        <v>3.2406587999999998</v>
      </c>
      <c r="Z123" s="74">
        <v>88.824969999999993</v>
      </c>
      <c r="AA123" s="74">
        <v>90.461539999999999</v>
      </c>
      <c r="AB123" s="74">
        <v>7.4732143000000004</v>
      </c>
      <c r="AC123" s="74">
        <v>2.1768247000000001</v>
      </c>
      <c r="AD123" s="73">
        <v>707</v>
      </c>
      <c r="AE123" s="211">
        <v>6.2628600000000006E-2</v>
      </c>
      <c r="AF123" s="211">
        <v>0.2123825</v>
      </c>
      <c r="AH123" s="90">
        <v>2016</v>
      </c>
      <c r="AI123" s="73">
        <v>2936</v>
      </c>
      <c r="AJ123" s="74">
        <v>12.136792</v>
      </c>
      <c r="AK123" s="74">
        <v>9.0935585999999997</v>
      </c>
      <c r="AL123" s="74" t="s">
        <v>211</v>
      </c>
      <c r="AM123" s="74">
        <v>11.589881999999999</v>
      </c>
      <c r="AN123" s="74">
        <v>4.6666756999999999</v>
      </c>
      <c r="AO123" s="74">
        <v>3.5600027000000001</v>
      </c>
      <c r="AP123" s="74">
        <v>87.162807000000001</v>
      </c>
      <c r="AQ123" s="74">
        <v>89.045159999999996</v>
      </c>
      <c r="AR123" s="74">
        <v>6.6152945000000001</v>
      </c>
      <c r="AS123" s="74">
        <v>1.8444992</v>
      </c>
      <c r="AT123" s="73">
        <v>2134</v>
      </c>
      <c r="AU123" s="211">
        <v>9.4416700000000006E-2</v>
      </c>
      <c r="AV123" s="211">
        <v>0.23952119999999999</v>
      </c>
      <c r="AW123" s="74">
        <v>1.1511344999999999</v>
      </c>
      <c r="AY123" s="90">
        <v>2016</v>
      </c>
    </row>
    <row r="124" spans="2:51">
      <c r="B124" s="90">
        <v>2017</v>
      </c>
      <c r="C124" s="73">
        <v>1328</v>
      </c>
      <c r="D124" s="74">
        <v>10.881486000000001</v>
      </c>
      <c r="E124" s="74">
        <v>10.045639</v>
      </c>
      <c r="F124" s="74" t="s">
        <v>211</v>
      </c>
      <c r="G124" s="74">
        <v>12.748555</v>
      </c>
      <c r="H124" s="74">
        <v>5.1817479999999998</v>
      </c>
      <c r="I124" s="74">
        <v>3.9137813000000001</v>
      </c>
      <c r="J124" s="74">
        <v>85.214607999999998</v>
      </c>
      <c r="K124" s="74">
        <v>87.295079999999999</v>
      </c>
      <c r="L124" s="74">
        <v>6.0847651999999997</v>
      </c>
      <c r="M124" s="74">
        <v>1.5891820999999999</v>
      </c>
      <c r="N124" s="73">
        <v>1179</v>
      </c>
      <c r="O124" s="211">
        <v>0.1026195</v>
      </c>
      <c r="P124" s="211">
        <v>0.20915529999999999</v>
      </c>
      <c r="R124" s="90">
        <v>2017</v>
      </c>
      <c r="S124" s="73">
        <v>1686</v>
      </c>
      <c r="T124" s="74">
        <v>13.607764</v>
      </c>
      <c r="U124" s="74">
        <v>8.4439002999999992</v>
      </c>
      <c r="V124" s="74" t="s">
        <v>211</v>
      </c>
      <c r="W124" s="74">
        <v>10.820358000000001</v>
      </c>
      <c r="X124" s="74">
        <v>4.2555094999999996</v>
      </c>
      <c r="Y124" s="74">
        <v>3.2164799999999998</v>
      </c>
      <c r="Z124" s="74">
        <v>88.72242</v>
      </c>
      <c r="AA124" s="74">
        <v>90.517539999999997</v>
      </c>
      <c r="AB124" s="74">
        <v>7.5507188000000003</v>
      </c>
      <c r="AC124" s="74">
        <v>2.1483454000000002</v>
      </c>
      <c r="AD124" s="73">
        <v>748</v>
      </c>
      <c r="AE124" s="211">
        <v>6.5212999999999993E-2</v>
      </c>
      <c r="AF124" s="211">
        <v>0.22323090000000001</v>
      </c>
      <c r="AH124" s="90">
        <v>2017</v>
      </c>
      <c r="AI124" s="73">
        <v>3014</v>
      </c>
      <c r="AJ124" s="74">
        <v>12.254921</v>
      </c>
      <c r="AK124" s="74">
        <v>9.1571706000000006</v>
      </c>
      <c r="AL124" s="74" t="s">
        <v>211</v>
      </c>
      <c r="AM124" s="74">
        <v>11.672715</v>
      </c>
      <c r="AN124" s="74">
        <v>4.6744861000000002</v>
      </c>
      <c r="AO124" s="74">
        <v>3.5331760999999999</v>
      </c>
      <c r="AP124" s="74">
        <v>87.176840999999996</v>
      </c>
      <c r="AQ124" s="74">
        <v>89.198999999999998</v>
      </c>
      <c r="AR124" s="74">
        <v>6.8261086000000004</v>
      </c>
      <c r="AS124" s="74">
        <v>1.8599886000000001</v>
      </c>
      <c r="AT124" s="73">
        <v>1927</v>
      </c>
      <c r="AU124" s="211">
        <v>8.3931699999999998E-2</v>
      </c>
      <c r="AV124" s="211">
        <v>0.21440290000000001</v>
      </c>
      <c r="AW124" s="74">
        <v>1.1896918000000001</v>
      </c>
      <c r="AY124" s="90">
        <v>2017</v>
      </c>
    </row>
    <row r="125" spans="2:51">
      <c r="B125" s="90">
        <v>2018</v>
      </c>
      <c r="C125" s="73">
        <v>1167</v>
      </c>
      <c r="D125" s="74">
        <v>9.4177172000000002</v>
      </c>
      <c r="E125" s="74">
        <v>8.5465855000000008</v>
      </c>
      <c r="F125" s="74" t="s">
        <v>211</v>
      </c>
      <c r="G125" s="74">
        <v>10.851343</v>
      </c>
      <c r="H125" s="74">
        <v>4.4208159</v>
      </c>
      <c r="I125" s="74">
        <v>3.3428646</v>
      </c>
      <c r="J125" s="74">
        <v>85.381320000000002</v>
      </c>
      <c r="K125" s="74">
        <v>87.427419999999998</v>
      </c>
      <c r="L125" s="74">
        <v>5.4392915000000004</v>
      </c>
      <c r="M125" s="74">
        <v>1.4014483</v>
      </c>
      <c r="N125" s="73">
        <v>1023</v>
      </c>
      <c r="O125" s="211">
        <v>8.7796399999999997E-2</v>
      </c>
      <c r="P125" s="211">
        <v>0.18327979999999999</v>
      </c>
      <c r="R125" s="90">
        <v>2018</v>
      </c>
      <c r="S125" s="73">
        <v>1560</v>
      </c>
      <c r="T125" s="74">
        <v>12.405462999999999</v>
      </c>
      <c r="U125" s="74">
        <v>7.6969023999999999</v>
      </c>
      <c r="V125" s="74" t="s">
        <v>211</v>
      </c>
      <c r="W125" s="74">
        <v>9.8653449000000002</v>
      </c>
      <c r="X125" s="74">
        <v>3.8714491999999998</v>
      </c>
      <c r="Y125" s="74">
        <v>2.9192352000000001</v>
      </c>
      <c r="Z125" s="74">
        <v>88.664102999999997</v>
      </c>
      <c r="AA125" s="74">
        <v>90.340909999999994</v>
      </c>
      <c r="AB125" s="74">
        <v>7.3342736000000004</v>
      </c>
      <c r="AC125" s="74">
        <v>2.0305626000000001</v>
      </c>
      <c r="AD125" s="73">
        <v>635</v>
      </c>
      <c r="AE125" s="211">
        <v>5.4577899999999999E-2</v>
      </c>
      <c r="AF125" s="211">
        <v>0.19267409999999999</v>
      </c>
      <c r="AH125" s="90">
        <v>2018</v>
      </c>
      <c r="AI125" s="73">
        <v>2727</v>
      </c>
      <c r="AJ125" s="74">
        <v>10.922573999999999</v>
      </c>
      <c r="AK125" s="74">
        <v>8.1024021000000008</v>
      </c>
      <c r="AL125" s="74" t="s">
        <v>211</v>
      </c>
      <c r="AM125" s="74">
        <v>10.335611</v>
      </c>
      <c r="AN125" s="74">
        <v>4.1344200999999998</v>
      </c>
      <c r="AO125" s="74">
        <v>3.1237560000000002</v>
      </c>
      <c r="AP125" s="74">
        <v>87.259259</v>
      </c>
      <c r="AQ125" s="74">
        <v>89.184209999999993</v>
      </c>
      <c r="AR125" s="74">
        <v>6.3826799000000003</v>
      </c>
      <c r="AS125" s="74">
        <v>1.7033423000000001</v>
      </c>
      <c r="AT125" s="73">
        <v>1658</v>
      </c>
      <c r="AU125" s="211">
        <v>7.1199399999999996E-2</v>
      </c>
      <c r="AV125" s="211">
        <v>0.1867674</v>
      </c>
      <c r="AW125" s="74">
        <v>1.1103928999999999</v>
      </c>
      <c r="AY125" s="90">
        <v>2018</v>
      </c>
    </row>
    <row r="126" spans="2:51">
      <c r="B126" s="90">
        <v>2019</v>
      </c>
      <c r="C126" s="73">
        <v>1269</v>
      </c>
      <c r="D126" s="74">
        <v>10.087987</v>
      </c>
      <c r="E126" s="74">
        <v>9.0361837999999999</v>
      </c>
      <c r="F126" s="74" t="s">
        <v>211</v>
      </c>
      <c r="G126" s="74">
        <v>11.459702</v>
      </c>
      <c r="H126" s="74">
        <v>4.6738603999999997</v>
      </c>
      <c r="I126" s="74">
        <v>3.5415163999999999</v>
      </c>
      <c r="J126" s="74">
        <v>85.405831000000006</v>
      </c>
      <c r="K126" s="74">
        <v>87.732759999999999</v>
      </c>
      <c r="L126" s="74">
        <v>5.9147052000000002</v>
      </c>
      <c r="M126" s="74">
        <v>1.4638704</v>
      </c>
      <c r="N126" s="73">
        <v>1342</v>
      </c>
      <c r="O126" s="211">
        <v>0.113646</v>
      </c>
      <c r="P126" s="211">
        <v>0.23248160000000001</v>
      </c>
      <c r="R126" s="90">
        <v>2019</v>
      </c>
      <c r="S126" s="73">
        <v>1740</v>
      </c>
      <c r="T126" s="74">
        <v>13.635403</v>
      </c>
      <c r="U126" s="74">
        <v>8.3760665000000003</v>
      </c>
      <c r="V126" s="74" t="s">
        <v>211</v>
      </c>
      <c r="W126" s="74">
        <v>10.736107000000001</v>
      </c>
      <c r="X126" s="74">
        <v>4.2071677000000003</v>
      </c>
      <c r="Y126" s="74">
        <v>3.2054292000000002</v>
      </c>
      <c r="Z126" s="74">
        <v>88.814943</v>
      </c>
      <c r="AA126" s="74">
        <v>90.690269999999998</v>
      </c>
      <c r="AB126" s="74">
        <v>8.2203429999999997</v>
      </c>
      <c r="AC126" s="74">
        <v>2.1784309999999998</v>
      </c>
      <c r="AD126" s="73">
        <v>777</v>
      </c>
      <c r="AE126" s="211">
        <v>6.5893599999999997E-2</v>
      </c>
      <c r="AF126" s="211">
        <v>0.23146220000000001</v>
      </c>
      <c r="AH126" s="90">
        <v>2019</v>
      </c>
      <c r="AI126" s="73">
        <v>3009</v>
      </c>
      <c r="AJ126" s="74">
        <v>11.874404999999999</v>
      </c>
      <c r="AK126" s="74">
        <v>8.7120732000000007</v>
      </c>
      <c r="AL126" s="74" t="s">
        <v>211</v>
      </c>
      <c r="AM126" s="74">
        <v>11.108935000000001</v>
      </c>
      <c r="AN126" s="74">
        <v>4.4401676999999999</v>
      </c>
      <c r="AO126" s="74">
        <v>3.37615</v>
      </c>
      <c r="AP126" s="74">
        <v>87.377201999999997</v>
      </c>
      <c r="AQ126" s="74">
        <v>89.560770000000005</v>
      </c>
      <c r="AR126" s="74">
        <v>7.0597344</v>
      </c>
      <c r="AS126" s="74">
        <v>1.8065344999999999</v>
      </c>
      <c r="AT126" s="73">
        <v>2119</v>
      </c>
      <c r="AU126" s="211">
        <v>8.97868E-2</v>
      </c>
      <c r="AV126" s="211">
        <v>0.2321067</v>
      </c>
      <c r="AW126" s="74">
        <v>1.0788099</v>
      </c>
      <c r="AY126" s="90">
        <v>2019</v>
      </c>
    </row>
    <row r="127" spans="2:51">
      <c r="B127" s="90">
        <v>2020</v>
      </c>
      <c r="C127" s="73">
        <v>1199</v>
      </c>
      <c r="D127" s="74">
        <v>9.4181284999999999</v>
      </c>
      <c r="E127" s="74">
        <v>8.1955550000000006</v>
      </c>
      <c r="F127" s="74" t="s">
        <v>211</v>
      </c>
      <c r="G127" s="74">
        <v>10.379103000000001</v>
      </c>
      <c r="H127" s="74">
        <v>4.2791176000000002</v>
      </c>
      <c r="I127" s="74">
        <v>3.2768271000000002</v>
      </c>
      <c r="J127" s="74">
        <v>85.053377999999995</v>
      </c>
      <c r="K127" s="74">
        <v>87.614750000000001</v>
      </c>
      <c r="L127" s="74">
        <v>5.8625072999999999</v>
      </c>
      <c r="M127" s="74">
        <v>1.4174587000000001</v>
      </c>
      <c r="N127" s="73">
        <v>1296</v>
      </c>
      <c r="O127" s="211">
        <v>0.10869769999999999</v>
      </c>
      <c r="P127" s="211">
        <v>0.2338076</v>
      </c>
      <c r="R127" s="90">
        <v>2020</v>
      </c>
      <c r="S127" s="73">
        <v>1564</v>
      </c>
      <c r="T127" s="74">
        <v>12.101027999999999</v>
      </c>
      <c r="U127" s="74">
        <v>7.3678349000000001</v>
      </c>
      <c r="V127" s="74" t="s">
        <v>211</v>
      </c>
      <c r="W127" s="74">
        <v>9.4376324999999994</v>
      </c>
      <c r="X127" s="74">
        <v>3.7162839999999999</v>
      </c>
      <c r="Y127" s="74">
        <v>2.8485065000000001</v>
      </c>
      <c r="Z127" s="74">
        <v>88.868285999999998</v>
      </c>
      <c r="AA127" s="74">
        <v>91.025419999999997</v>
      </c>
      <c r="AB127" s="74">
        <v>7.8644341000000004</v>
      </c>
      <c r="AC127" s="74">
        <v>2.0387944999999998</v>
      </c>
      <c r="AD127" s="73">
        <v>874</v>
      </c>
      <c r="AE127" s="211">
        <v>7.3321200000000003E-2</v>
      </c>
      <c r="AF127" s="211">
        <v>0.26803490000000002</v>
      </c>
      <c r="AH127" s="90">
        <v>2020</v>
      </c>
      <c r="AI127" s="73">
        <v>2763</v>
      </c>
      <c r="AJ127" s="74">
        <v>10.769709000000001</v>
      </c>
      <c r="AK127" s="74">
        <v>7.7786423999999998</v>
      </c>
      <c r="AL127" s="74" t="s">
        <v>211</v>
      </c>
      <c r="AM127" s="74">
        <v>9.9078975000000007</v>
      </c>
      <c r="AN127" s="74">
        <v>3.9924753000000002</v>
      </c>
      <c r="AO127" s="74">
        <v>3.0605452</v>
      </c>
      <c r="AP127" s="74">
        <v>87.212812</v>
      </c>
      <c r="AQ127" s="74">
        <v>89.543480000000002</v>
      </c>
      <c r="AR127" s="74">
        <v>6.8494508999999999</v>
      </c>
      <c r="AS127" s="74">
        <v>1.7129572</v>
      </c>
      <c r="AT127" s="73">
        <v>2170</v>
      </c>
      <c r="AU127" s="211">
        <v>9.1011599999999998E-2</v>
      </c>
      <c r="AV127" s="211">
        <v>0.2464848</v>
      </c>
      <c r="AW127" s="74">
        <v>1.1123424</v>
      </c>
      <c r="AY127" s="90">
        <v>2020</v>
      </c>
    </row>
    <row r="128" spans="2:51">
      <c r="B128" s="90">
        <v>2021</v>
      </c>
      <c r="C128" s="73">
        <v>1368</v>
      </c>
      <c r="D128" s="74">
        <v>10.729763999999999</v>
      </c>
      <c r="E128" s="74">
        <v>8.9814849999999993</v>
      </c>
      <c r="F128" s="74" t="s">
        <v>211</v>
      </c>
      <c r="G128" s="74">
        <v>11.416055999999999</v>
      </c>
      <c r="H128" s="74">
        <v>4.6516947000000002</v>
      </c>
      <c r="I128" s="74">
        <v>3.549623</v>
      </c>
      <c r="J128" s="74">
        <v>85.415936000000002</v>
      </c>
      <c r="K128" s="74">
        <v>87.859380000000002</v>
      </c>
      <c r="L128" s="74">
        <v>6.3018242000000004</v>
      </c>
      <c r="M128" s="74">
        <v>1.5301842000000001</v>
      </c>
      <c r="N128" s="73">
        <v>1302</v>
      </c>
      <c r="O128" s="211">
        <v>0.1093845</v>
      </c>
      <c r="P128" s="211">
        <v>0.2332447</v>
      </c>
      <c r="R128" s="90">
        <v>2021</v>
      </c>
      <c r="S128" s="73">
        <v>1782</v>
      </c>
      <c r="T128" s="74">
        <v>13.772852</v>
      </c>
      <c r="U128" s="74">
        <v>8.1796553000000003</v>
      </c>
      <c r="V128" s="74" t="s">
        <v>211</v>
      </c>
      <c r="W128" s="74">
        <v>10.51075</v>
      </c>
      <c r="X128" s="74">
        <v>4.0987492000000003</v>
      </c>
      <c r="Y128" s="74">
        <v>3.1076647999999998</v>
      </c>
      <c r="Z128" s="74">
        <v>89.129630000000006</v>
      </c>
      <c r="AA128" s="74">
        <v>91.070869999999999</v>
      </c>
      <c r="AB128" s="74">
        <v>8.4946134000000004</v>
      </c>
      <c r="AC128" s="74">
        <v>2.1713700999999999</v>
      </c>
      <c r="AD128" s="73">
        <v>817</v>
      </c>
      <c r="AE128" s="211">
        <v>6.8665500000000004E-2</v>
      </c>
      <c r="AF128" s="211">
        <v>0.24391119999999999</v>
      </c>
      <c r="AH128" s="90">
        <v>2021</v>
      </c>
      <c r="AI128" s="73">
        <v>3150</v>
      </c>
      <c r="AJ128" s="74">
        <v>12.262497</v>
      </c>
      <c r="AK128" s="74">
        <v>8.5759249000000004</v>
      </c>
      <c r="AL128" s="74" t="s">
        <v>211</v>
      </c>
      <c r="AM128" s="74">
        <v>10.960485</v>
      </c>
      <c r="AN128" s="74">
        <v>4.3696615999999997</v>
      </c>
      <c r="AO128" s="74">
        <v>3.3253572</v>
      </c>
      <c r="AP128" s="74">
        <v>87.516824999999997</v>
      </c>
      <c r="AQ128" s="74">
        <v>89.646410000000003</v>
      </c>
      <c r="AR128" s="74">
        <v>7.3794687000000003</v>
      </c>
      <c r="AS128" s="74">
        <v>1.8370668000000001</v>
      </c>
      <c r="AT128" s="73">
        <v>2119</v>
      </c>
      <c r="AU128" s="211">
        <v>8.90291E-2</v>
      </c>
      <c r="AV128" s="211">
        <v>0.23724490000000001</v>
      </c>
      <c r="AW128" s="74">
        <v>1.0980273</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0</v>
      </c>
      <c r="D104" s="73">
        <v>0</v>
      </c>
      <c r="E104" s="73">
        <v>0</v>
      </c>
      <c r="F104" s="73">
        <v>1</v>
      </c>
      <c r="G104" s="73">
        <v>1</v>
      </c>
      <c r="H104" s="73">
        <v>1</v>
      </c>
      <c r="I104" s="73">
        <v>0</v>
      </c>
      <c r="J104" s="73">
        <v>1</v>
      </c>
      <c r="K104" s="73">
        <v>1</v>
      </c>
      <c r="L104" s="73">
        <v>5</v>
      </c>
      <c r="M104" s="73">
        <v>6</v>
      </c>
      <c r="N104" s="73">
        <v>12</v>
      </c>
      <c r="O104" s="73">
        <v>26</v>
      </c>
      <c r="P104" s="73">
        <v>51</v>
      </c>
      <c r="Q104" s="73">
        <v>86</v>
      </c>
      <c r="R104" s="73">
        <v>171</v>
      </c>
      <c r="S104" s="73">
        <v>287</v>
      </c>
      <c r="T104" s="73">
        <v>484</v>
      </c>
      <c r="U104" s="73">
        <v>0</v>
      </c>
      <c r="V104" s="73">
        <v>1133</v>
      </c>
      <c r="X104" s="90">
        <v>1997</v>
      </c>
      <c r="Y104" s="73">
        <v>0</v>
      </c>
      <c r="Z104" s="73">
        <v>0</v>
      </c>
      <c r="AA104" s="73">
        <v>0</v>
      </c>
      <c r="AB104" s="73">
        <v>0</v>
      </c>
      <c r="AC104" s="73">
        <v>0</v>
      </c>
      <c r="AD104" s="73">
        <v>0</v>
      </c>
      <c r="AE104" s="73">
        <v>0</v>
      </c>
      <c r="AF104" s="73">
        <v>1</v>
      </c>
      <c r="AG104" s="73">
        <v>0</v>
      </c>
      <c r="AH104" s="73">
        <v>0</v>
      </c>
      <c r="AI104" s="73">
        <v>4</v>
      </c>
      <c r="AJ104" s="73">
        <v>6</v>
      </c>
      <c r="AK104" s="73">
        <v>21</v>
      </c>
      <c r="AL104" s="73">
        <v>29</v>
      </c>
      <c r="AM104" s="73">
        <v>71</v>
      </c>
      <c r="AN104" s="73">
        <v>185</v>
      </c>
      <c r="AO104" s="73">
        <v>331</v>
      </c>
      <c r="AP104" s="73">
        <v>1201</v>
      </c>
      <c r="AQ104" s="73">
        <v>0</v>
      </c>
      <c r="AR104" s="73">
        <v>1849</v>
      </c>
      <c r="AT104" s="90">
        <v>1997</v>
      </c>
      <c r="AU104" s="73">
        <v>0</v>
      </c>
      <c r="AV104" s="73">
        <v>0</v>
      </c>
      <c r="AW104" s="73">
        <v>0</v>
      </c>
      <c r="AX104" s="73">
        <v>1</v>
      </c>
      <c r="AY104" s="73">
        <v>1</v>
      </c>
      <c r="AZ104" s="73">
        <v>1</v>
      </c>
      <c r="BA104" s="73">
        <v>0</v>
      </c>
      <c r="BB104" s="73">
        <v>2</v>
      </c>
      <c r="BC104" s="73">
        <v>1</v>
      </c>
      <c r="BD104" s="73">
        <v>5</v>
      </c>
      <c r="BE104" s="73">
        <v>10</v>
      </c>
      <c r="BF104" s="73">
        <v>18</v>
      </c>
      <c r="BG104" s="73">
        <v>47</v>
      </c>
      <c r="BH104" s="73">
        <v>80</v>
      </c>
      <c r="BI104" s="73">
        <v>157</v>
      </c>
      <c r="BJ104" s="73">
        <v>356</v>
      </c>
      <c r="BK104" s="73">
        <v>618</v>
      </c>
      <c r="BL104" s="73">
        <v>1685</v>
      </c>
      <c r="BM104" s="73">
        <v>0</v>
      </c>
      <c r="BN104" s="73">
        <v>2982</v>
      </c>
      <c r="BP104" s="90">
        <v>1997</v>
      </c>
    </row>
    <row r="105" spans="2:68">
      <c r="B105" s="90">
        <v>1998</v>
      </c>
      <c r="C105" s="73">
        <v>0</v>
      </c>
      <c r="D105" s="73">
        <v>0</v>
      </c>
      <c r="E105" s="73">
        <v>0</v>
      </c>
      <c r="F105" s="73">
        <v>2</v>
      </c>
      <c r="G105" s="73">
        <v>0</v>
      </c>
      <c r="H105" s="73">
        <v>0</v>
      </c>
      <c r="I105" s="73">
        <v>0</v>
      </c>
      <c r="J105" s="73">
        <v>0</v>
      </c>
      <c r="K105" s="73">
        <v>0</v>
      </c>
      <c r="L105" s="73">
        <v>2</v>
      </c>
      <c r="M105" s="73">
        <v>6</v>
      </c>
      <c r="N105" s="73">
        <v>9</v>
      </c>
      <c r="O105" s="73">
        <v>12</v>
      </c>
      <c r="P105" s="73">
        <v>36</v>
      </c>
      <c r="Q105" s="73">
        <v>88</v>
      </c>
      <c r="R105" s="73">
        <v>166</v>
      </c>
      <c r="S105" s="73">
        <v>257</v>
      </c>
      <c r="T105" s="73">
        <v>490</v>
      </c>
      <c r="U105" s="73">
        <v>0</v>
      </c>
      <c r="V105" s="73">
        <v>1068</v>
      </c>
      <c r="X105" s="90">
        <v>1998</v>
      </c>
      <c r="Y105" s="73">
        <v>0</v>
      </c>
      <c r="Z105" s="73">
        <v>0</v>
      </c>
      <c r="AA105" s="73">
        <v>0</v>
      </c>
      <c r="AB105" s="73">
        <v>0</v>
      </c>
      <c r="AC105" s="73">
        <v>0</v>
      </c>
      <c r="AD105" s="73">
        <v>0</v>
      </c>
      <c r="AE105" s="73">
        <v>1</v>
      </c>
      <c r="AF105" s="73">
        <v>1</v>
      </c>
      <c r="AG105" s="73">
        <v>1</v>
      </c>
      <c r="AH105" s="73">
        <v>2</v>
      </c>
      <c r="AI105" s="73">
        <v>5</v>
      </c>
      <c r="AJ105" s="73">
        <v>2</v>
      </c>
      <c r="AK105" s="73">
        <v>11</v>
      </c>
      <c r="AL105" s="73">
        <v>37</v>
      </c>
      <c r="AM105" s="73">
        <v>60</v>
      </c>
      <c r="AN105" s="73">
        <v>155</v>
      </c>
      <c r="AO105" s="73">
        <v>317</v>
      </c>
      <c r="AP105" s="73">
        <v>1135</v>
      </c>
      <c r="AQ105" s="73">
        <v>0</v>
      </c>
      <c r="AR105" s="73">
        <v>1727</v>
      </c>
      <c r="AT105" s="90">
        <v>1998</v>
      </c>
      <c r="AU105" s="73">
        <v>0</v>
      </c>
      <c r="AV105" s="73">
        <v>0</v>
      </c>
      <c r="AW105" s="73">
        <v>0</v>
      </c>
      <c r="AX105" s="73">
        <v>2</v>
      </c>
      <c r="AY105" s="73">
        <v>0</v>
      </c>
      <c r="AZ105" s="73">
        <v>0</v>
      </c>
      <c r="BA105" s="73">
        <v>1</v>
      </c>
      <c r="BB105" s="73">
        <v>1</v>
      </c>
      <c r="BC105" s="73">
        <v>1</v>
      </c>
      <c r="BD105" s="73">
        <v>4</v>
      </c>
      <c r="BE105" s="73">
        <v>11</v>
      </c>
      <c r="BF105" s="73">
        <v>11</v>
      </c>
      <c r="BG105" s="73">
        <v>23</v>
      </c>
      <c r="BH105" s="73">
        <v>73</v>
      </c>
      <c r="BI105" s="73">
        <v>148</v>
      </c>
      <c r="BJ105" s="73">
        <v>321</v>
      </c>
      <c r="BK105" s="73">
        <v>574</v>
      </c>
      <c r="BL105" s="73">
        <v>1625</v>
      </c>
      <c r="BM105" s="73">
        <v>0</v>
      </c>
      <c r="BN105" s="73">
        <v>2795</v>
      </c>
      <c r="BP105" s="90">
        <v>1998</v>
      </c>
    </row>
    <row r="106" spans="2:68">
      <c r="B106" s="90">
        <v>1999</v>
      </c>
      <c r="C106" s="73">
        <v>0</v>
      </c>
      <c r="D106" s="73">
        <v>0</v>
      </c>
      <c r="E106" s="73">
        <v>0</v>
      </c>
      <c r="F106" s="73">
        <v>1</v>
      </c>
      <c r="G106" s="73">
        <v>0</v>
      </c>
      <c r="H106" s="73">
        <v>0</v>
      </c>
      <c r="I106" s="73">
        <v>2</v>
      </c>
      <c r="J106" s="73">
        <v>1</v>
      </c>
      <c r="K106" s="73">
        <v>1</v>
      </c>
      <c r="L106" s="73">
        <v>3</v>
      </c>
      <c r="M106" s="73">
        <v>7</v>
      </c>
      <c r="N106" s="73">
        <v>7</v>
      </c>
      <c r="O106" s="73">
        <v>19</v>
      </c>
      <c r="P106" s="73">
        <v>35</v>
      </c>
      <c r="Q106" s="73">
        <v>79</v>
      </c>
      <c r="R106" s="73">
        <v>151</v>
      </c>
      <c r="S106" s="73">
        <v>220</v>
      </c>
      <c r="T106" s="73">
        <v>463</v>
      </c>
      <c r="U106" s="73">
        <v>0</v>
      </c>
      <c r="V106" s="73">
        <v>989</v>
      </c>
      <c r="X106" s="90">
        <v>1999</v>
      </c>
      <c r="Y106" s="73">
        <v>0</v>
      </c>
      <c r="Z106" s="73">
        <v>0</v>
      </c>
      <c r="AA106" s="73">
        <v>0</v>
      </c>
      <c r="AB106" s="73">
        <v>0</v>
      </c>
      <c r="AC106" s="73">
        <v>0</v>
      </c>
      <c r="AD106" s="73">
        <v>0</v>
      </c>
      <c r="AE106" s="73">
        <v>0</v>
      </c>
      <c r="AF106" s="73">
        <v>0</v>
      </c>
      <c r="AG106" s="73">
        <v>0</v>
      </c>
      <c r="AH106" s="73">
        <v>3</v>
      </c>
      <c r="AI106" s="73">
        <v>5</v>
      </c>
      <c r="AJ106" s="73">
        <v>4</v>
      </c>
      <c r="AK106" s="73">
        <v>13</v>
      </c>
      <c r="AL106" s="73">
        <v>24</v>
      </c>
      <c r="AM106" s="73">
        <v>59</v>
      </c>
      <c r="AN106" s="73">
        <v>166</v>
      </c>
      <c r="AO106" s="73">
        <v>304</v>
      </c>
      <c r="AP106" s="73">
        <v>1147</v>
      </c>
      <c r="AQ106" s="73">
        <v>0</v>
      </c>
      <c r="AR106" s="73">
        <v>1725</v>
      </c>
      <c r="AT106" s="90">
        <v>1999</v>
      </c>
      <c r="AU106" s="73">
        <v>0</v>
      </c>
      <c r="AV106" s="73">
        <v>0</v>
      </c>
      <c r="AW106" s="73">
        <v>0</v>
      </c>
      <c r="AX106" s="73">
        <v>1</v>
      </c>
      <c r="AY106" s="73">
        <v>0</v>
      </c>
      <c r="AZ106" s="73">
        <v>0</v>
      </c>
      <c r="BA106" s="73">
        <v>2</v>
      </c>
      <c r="BB106" s="73">
        <v>1</v>
      </c>
      <c r="BC106" s="73">
        <v>1</v>
      </c>
      <c r="BD106" s="73">
        <v>6</v>
      </c>
      <c r="BE106" s="73">
        <v>12</v>
      </c>
      <c r="BF106" s="73">
        <v>11</v>
      </c>
      <c r="BG106" s="73">
        <v>32</v>
      </c>
      <c r="BH106" s="73">
        <v>59</v>
      </c>
      <c r="BI106" s="73">
        <v>138</v>
      </c>
      <c r="BJ106" s="73">
        <v>317</v>
      </c>
      <c r="BK106" s="73">
        <v>524</v>
      </c>
      <c r="BL106" s="73">
        <v>1610</v>
      </c>
      <c r="BM106" s="73">
        <v>0</v>
      </c>
      <c r="BN106" s="73">
        <v>2714</v>
      </c>
      <c r="BP106" s="90">
        <v>1999</v>
      </c>
    </row>
    <row r="107" spans="2:68">
      <c r="B107" s="90">
        <v>2000</v>
      </c>
      <c r="C107" s="73">
        <v>0</v>
      </c>
      <c r="D107" s="73">
        <v>0</v>
      </c>
      <c r="E107" s="73">
        <v>0</v>
      </c>
      <c r="F107" s="73">
        <v>0</v>
      </c>
      <c r="G107" s="73">
        <v>0</v>
      </c>
      <c r="H107" s="73">
        <v>0</v>
      </c>
      <c r="I107" s="73">
        <v>2</v>
      </c>
      <c r="J107" s="73">
        <v>1</v>
      </c>
      <c r="K107" s="73">
        <v>2</v>
      </c>
      <c r="L107" s="73">
        <v>1</v>
      </c>
      <c r="M107" s="73">
        <v>5</v>
      </c>
      <c r="N107" s="73">
        <v>8</v>
      </c>
      <c r="O107" s="73">
        <v>13</v>
      </c>
      <c r="P107" s="73">
        <v>32</v>
      </c>
      <c r="Q107" s="73">
        <v>74</v>
      </c>
      <c r="R107" s="73">
        <v>160</v>
      </c>
      <c r="S107" s="73">
        <v>199</v>
      </c>
      <c r="T107" s="73">
        <v>485</v>
      </c>
      <c r="U107" s="73">
        <v>0</v>
      </c>
      <c r="V107" s="73">
        <v>982</v>
      </c>
      <c r="X107" s="90">
        <v>2000</v>
      </c>
      <c r="Y107" s="73">
        <v>0</v>
      </c>
      <c r="Z107" s="73">
        <v>0</v>
      </c>
      <c r="AA107" s="73">
        <v>0</v>
      </c>
      <c r="AB107" s="73">
        <v>0</v>
      </c>
      <c r="AC107" s="73">
        <v>0</v>
      </c>
      <c r="AD107" s="73">
        <v>0</v>
      </c>
      <c r="AE107" s="73">
        <v>0</v>
      </c>
      <c r="AF107" s="73">
        <v>2</v>
      </c>
      <c r="AG107" s="73">
        <v>0</v>
      </c>
      <c r="AH107" s="73">
        <v>1</v>
      </c>
      <c r="AI107" s="73">
        <v>1</v>
      </c>
      <c r="AJ107" s="73">
        <v>3</v>
      </c>
      <c r="AK107" s="73">
        <v>16</v>
      </c>
      <c r="AL107" s="73">
        <v>17</v>
      </c>
      <c r="AM107" s="73">
        <v>49</v>
      </c>
      <c r="AN107" s="73">
        <v>155</v>
      </c>
      <c r="AO107" s="73">
        <v>285</v>
      </c>
      <c r="AP107" s="73">
        <v>1133</v>
      </c>
      <c r="AQ107" s="73">
        <v>0</v>
      </c>
      <c r="AR107" s="73">
        <v>1662</v>
      </c>
      <c r="AT107" s="90">
        <v>2000</v>
      </c>
      <c r="AU107" s="73">
        <v>0</v>
      </c>
      <c r="AV107" s="73">
        <v>0</v>
      </c>
      <c r="AW107" s="73">
        <v>0</v>
      </c>
      <c r="AX107" s="73">
        <v>0</v>
      </c>
      <c r="AY107" s="73">
        <v>0</v>
      </c>
      <c r="AZ107" s="73">
        <v>0</v>
      </c>
      <c r="BA107" s="73">
        <v>2</v>
      </c>
      <c r="BB107" s="73">
        <v>3</v>
      </c>
      <c r="BC107" s="73">
        <v>2</v>
      </c>
      <c r="BD107" s="73">
        <v>2</v>
      </c>
      <c r="BE107" s="73">
        <v>6</v>
      </c>
      <c r="BF107" s="73">
        <v>11</v>
      </c>
      <c r="BG107" s="73">
        <v>29</v>
      </c>
      <c r="BH107" s="73">
        <v>49</v>
      </c>
      <c r="BI107" s="73">
        <v>123</v>
      </c>
      <c r="BJ107" s="73">
        <v>315</v>
      </c>
      <c r="BK107" s="73">
        <v>484</v>
      </c>
      <c r="BL107" s="73">
        <v>1618</v>
      </c>
      <c r="BM107" s="73">
        <v>0</v>
      </c>
      <c r="BN107" s="73">
        <v>2644</v>
      </c>
      <c r="BP107" s="90">
        <v>2000</v>
      </c>
    </row>
    <row r="108" spans="2:68">
      <c r="B108" s="90">
        <v>2001</v>
      </c>
      <c r="C108" s="73">
        <v>0</v>
      </c>
      <c r="D108" s="73">
        <v>0</v>
      </c>
      <c r="E108" s="73">
        <v>0</v>
      </c>
      <c r="F108" s="73">
        <v>0</v>
      </c>
      <c r="G108" s="73">
        <v>0</v>
      </c>
      <c r="H108" s="73">
        <v>0</v>
      </c>
      <c r="I108" s="73">
        <v>1</v>
      </c>
      <c r="J108" s="73">
        <v>1</v>
      </c>
      <c r="K108" s="73">
        <v>0</v>
      </c>
      <c r="L108" s="73">
        <v>2</v>
      </c>
      <c r="M108" s="73">
        <v>5</v>
      </c>
      <c r="N108" s="73">
        <v>12</v>
      </c>
      <c r="O108" s="73">
        <v>25</v>
      </c>
      <c r="P108" s="73">
        <v>24</v>
      </c>
      <c r="Q108" s="73">
        <v>65</v>
      </c>
      <c r="R108" s="73">
        <v>152</v>
      </c>
      <c r="S108" s="73">
        <v>203</v>
      </c>
      <c r="T108" s="73">
        <v>492</v>
      </c>
      <c r="U108" s="73">
        <v>0</v>
      </c>
      <c r="V108" s="73">
        <v>982</v>
      </c>
      <c r="X108" s="90">
        <v>2001</v>
      </c>
      <c r="Y108" s="73">
        <v>0</v>
      </c>
      <c r="Z108" s="73">
        <v>0</v>
      </c>
      <c r="AA108" s="73">
        <v>0</v>
      </c>
      <c r="AB108" s="73">
        <v>0</v>
      </c>
      <c r="AC108" s="73">
        <v>0</v>
      </c>
      <c r="AD108" s="73">
        <v>1</v>
      </c>
      <c r="AE108" s="73">
        <v>0</v>
      </c>
      <c r="AF108" s="73">
        <v>0</v>
      </c>
      <c r="AG108" s="73">
        <v>2</v>
      </c>
      <c r="AH108" s="73">
        <v>2</v>
      </c>
      <c r="AI108" s="73">
        <v>2</v>
      </c>
      <c r="AJ108" s="73">
        <v>4</v>
      </c>
      <c r="AK108" s="73">
        <v>12</v>
      </c>
      <c r="AL108" s="73">
        <v>28</v>
      </c>
      <c r="AM108" s="73">
        <v>50</v>
      </c>
      <c r="AN108" s="73">
        <v>144</v>
      </c>
      <c r="AO108" s="73">
        <v>281</v>
      </c>
      <c r="AP108" s="73">
        <v>1104</v>
      </c>
      <c r="AQ108" s="73">
        <v>0</v>
      </c>
      <c r="AR108" s="73">
        <v>1630</v>
      </c>
      <c r="AT108" s="90">
        <v>2001</v>
      </c>
      <c r="AU108" s="73">
        <v>0</v>
      </c>
      <c r="AV108" s="73">
        <v>0</v>
      </c>
      <c r="AW108" s="73">
        <v>0</v>
      </c>
      <c r="AX108" s="73">
        <v>0</v>
      </c>
      <c r="AY108" s="73">
        <v>0</v>
      </c>
      <c r="AZ108" s="73">
        <v>1</v>
      </c>
      <c r="BA108" s="73">
        <v>1</v>
      </c>
      <c r="BB108" s="73">
        <v>1</v>
      </c>
      <c r="BC108" s="73">
        <v>2</v>
      </c>
      <c r="BD108" s="73">
        <v>4</v>
      </c>
      <c r="BE108" s="73">
        <v>7</v>
      </c>
      <c r="BF108" s="73">
        <v>16</v>
      </c>
      <c r="BG108" s="73">
        <v>37</v>
      </c>
      <c r="BH108" s="73">
        <v>52</v>
      </c>
      <c r="BI108" s="73">
        <v>115</v>
      </c>
      <c r="BJ108" s="73">
        <v>296</v>
      </c>
      <c r="BK108" s="73">
        <v>484</v>
      </c>
      <c r="BL108" s="73">
        <v>1596</v>
      </c>
      <c r="BM108" s="73">
        <v>0</v>
      </c>
      <c r="BN108" s="73">
        <v>2612</v>
      </c>
      <c r="BP108" s="90">
        <v>2001</v>
      </c>
    </row>
    <row r="109" spans="2:68">
      <c r="B109" s="90">
        <v>2002</v>
      </c>
      <c r="C109" s="73">
        <v>0</v>
      </c>
      <c r="D109" s="73">
        <v>0</v>
      </c>
      <c r="E109" s="73">
        <v>0</v>
      </c>
      <c r="F109" s="73">
        <v>0</v>
      </c>
      <c r="G109" s="73">
        <v>1</v>
      </c>
      <c r="H109" s="73">
        <v>0</v>
      </c>
      <c r="I109" s="73">
        <v>2</v>
      </c>
      <c r="J109" s="73">
        <v>0</v>
      </c>
      <c r="K109" s="73">
        <v>2</v>
      </c>
      <c r="L109" s="73">
        <v>6</v>
      </c>
      <c r="M109" s="73">
        <v>6</v>
      </c>
      <c r="N109" s="73">
        <v>12</v>
      </c>
      <c r="O109" s="73">
        <v>21</v>
      </c>
      <c r="P109" s="73">
        <v>35</v>
      </c>
      <c r="Q109" s="73">
        <v>74</v>
      </c>
      <c r="R109" s="73">
        <v>153</v>
      </c>
      <c r="S109" s="73">
        <v>208</v>
      </c>
      <c r="T109" s="73">
        <v>513</v>
      </c>
      <c r="U109" s="73">
        <v>0</v>
      </c>
      <c r="V109" s="73">
        <v>1033</v>
      </c>
      <c r="X109" s="90">
        <v>2002</v>
      </c>
      <c r="Y109" s="73">
        <v>0</v>
      </c>
      <c r="Z109" s="73">
        <v>0</v>
      </c>
      <c r="AA109" s="73">
        <v>0</v>
      </c>
      <c r="AB109" s="73">
        <v>0</v>
      </c>
      <c r="AC109" s="73">
        <v>1</v>
      </c>
      <c r="AD109" s="73">
        <v>0</v>
      </c>
      <c r="AE109" s="73">
        <v>1</v>
      </c>
      <c r="AF109" s="73">
        <v>0</v>
      </c>
      <c r="AG109" s="73">
        <v>1</v>
      </c>
      <c r="AH109" s="73">
        <v>2</v>
      </c>
      <c r="AI109" s="73">
        <v>3</v>
      </c>
      <c r="AJ109" s="73">
        <v>6</v>
      </c>
      <c r="AK109" s="73">
        <v>14</v>
      </c>
      <c r="AL109" s="73">
        <v>21</v>
      </c>
      <c r="AM109" s="73">
        <v>55</v>
      </c>
      <c r="AN109" s="73">
        <v>137</v>
      </c>
      <c r="AO109" s="73">
        <v>293</v>
      </c>
      <c r="AP109" s="73">
        <v>1162</v>
      </c>
      <c r="AQ109" s="73">
        <v>0</v>
      </c>
      <c r="AR109" s="73">
        <v>1696</v>
      </c>
      <c r="AT109" s="90">
        <v>2002</v>
      </c>
      <c r="AU109" s="73">
        <v>0</v>
      </c>
      <c r="AV109" s="73">
        <v>0</v>
      </c>
      <c r="AW109" s="73">
        <v>0</v>
      </c>
      <c r="AX109" s="73">
        <v>0</v>
      </c>
      <c r="AY109" s="73">
        <v>2</v>
      </c>
      <c r="AZ109" s="73">
        <v>0</v>
      </c>
      <c r="BA109" s="73">
        <v>3</v>
      </c>
      <c r="BB109" s="73">
        <v>0</v>
      </c>
      <c r="BC109" s="73">
        <v>3</v>
      </c>
      <c r="BD109" s="73">
        <v>8</v>
      </c>
      <c r="BE109" s="73">
        <v>9</v>
      </c>
      <c r="BF109" s="73">
        <v>18</v>
      </c>
      <c r="BG109" s="73">
        <v>35</v>
      </c>
      <c r="BH109" s="73">
        <v>56</v>
      </c>
      <c r="BI109" s="73">
        <v>129</v>
      </c>
      <c r="BJ109" s="73">
        <v>290</v>
      </c>
      <c r="BK109" s="73">
        <v>501</v>
      </c>
      <c r="BL109" s="73">
        <v>1675</v>
      </c>
      <c r="BM109" s="73">
        <v>0</v>
      </c>
      <c r="BN109" s="73">
        <v>2729</v>
      </c>
      <c r="BP109" s="90">
        <v>2002</v>
      </c>
    </row>
    <row r="110" spans="2:68">
      <c r="B110" s="90">
        <v>2003</v>
      </c>
      <c r="C110" s="73">
        <v>1</v>
      </c>
      <c r="D110" s="73">
        <v>0</v>
      </c>
      <c r="E110" s="73">
        <v>0</v>
      </c>
      <c r="F110" s="73">
        <v>0</v>
      </c>
      <c r="G110" s="73">
        <v>1</v>
      </c>
      <c r="H110" s="73">
        <v>1</v>
      </c>
      <c r="I110" s="73">
        <v>2</v>
      </c>
      <c r="J110" s="73">
        <v>0</v>
      </c>
      <c r="K110" s="73">
        <v>1</v>
      </c>
      <c r="L110" s="73">
        <v>4</v>
      </c>
      <c r="M110" s="73">
        <v>3</v>
      </c>
      <c r="N110" s="73">
        <v>10</v>
      </c>
      <c r="O110" s="73">
        <v>19</v>
      </c>
      <c r="P110" s="73">
        <v>33</v>
      </c>
      <c r="Q110" s="73">
        <v>66</v>
      </c>
      <c r="R110" s="73">
        <v>148</v>
      </c>
      <c r="S110" s="73">
        <v>212</v>
      </c>
      <c r="T110" s="73">
        <v>468</v>
      </c>
      <c r="U110" s="73">
        <v>0</v>
      </c>
      <c r="V110" s="73">
        <v>969</v>
      </c>
      <c r="X110" s="90">
        <v>2003</v>
      </c>
      <c r="Y110" s="73">
        <v>0</v>
      </c>
      <c r="Z110" s="73">
        <v>0</v>
      </c>
      <c r="AA110" s="73">
        <v>0</v>
      </c>
      <c r="AB110" s="73">
        <v>0</v>
      </c>
      <c r="AC110" s="73">
        <v>0</v>
      </c>
      <c r="AD110" s="73">
        <v>0</v>
      </c>
      <c r="AE110" s="73">
        <v>0</v>
      </c>
      <c r="AF110" s="73">
        <v>1</v>
      </c>
      <c r="AG110" s="73">
        <v>0</v>
      </c>
      <c r="AH110" s="73">
        <v>1</v>
      </c>
      <c r="AI110" s="73">
        <v>2</v>
      </c>
      <c r="AJ110" s="73">
        <v>5</v>
      </c>
      <c r="AK110" s="73">
        <v>9</v>
      </c>
      <c r="AL110" s="73">
        <v>25</v>
      </c>
      <c r="AM110" s="73">
        <v>44</v>
      </c>
      <c r="AN110" s="73">
        <v>128</v>
      </c>
      <c r="AO110" s="73">
        <v>238</v>
      </c>
      <c r="AP110" s="73">
        <v>1010</v>
      </c>
      <c r="AQ110" s="73">
        <v>0</v>
      </c>
      <c r="AR110" s="73">
        <v>1463</v>
      </c>
      <c r="AT110" s="90">
        <v>2003</v>
      </c>
      <c r="AU110" s="73">
        <v>1</v>
      </c>
      <c r="AV110" s="73">
        <v>0</v>
      </c>
      <c r="AW110" s="73">
        <v>0</v>
      </c>
      <c r="AX110" s="73">
        <v>0</v>
      </c>
      <c r="AY110" s="73">
        <v>1</v>
      </c>
      <c r="AZ110" s="73">
        <v>1</v>
      </c>
      <c r="BA110" s="73">
        <v>2</v>
      </c>
      <c r="BB110" s="73">
        <v>1</v>
      </c>
      <c r="BC110" s="73">
        <v>1</v>
      </c>
      <c r="BD110" s="73">
        <v>5</v>
      </c>
      <c r="BE110" s="73">
        <v>5</v>
      </c>
      <c r="BF110" s="73">
        <v>15</v>
      </c>
      <c r="BG110" s="73">
        <v>28</v>
      </c>
      <c r="BH110" s="73">
        <v>58</v>
      </c>
      <c r="BI110" s="73">
        <v>110</v>
      </c>
      <c r="BJ110" s="73">
        <v>276</v>
      </c>
      <c r="BK110" s="73">
        <v>450</v>
      </c>
      <c r="BL110" s="73">
        <v>1478</v>
      </c>
      <c r="BM110" s="73">
        <v>0</v>
      </c>
      <c r="BN110" s="73">
        <v>2432</v>
      </c>
      <c r="BP110" s="90">
        <v>2003</v>
      </c>
    </row>
    <row r="111" spans="2:68">
      <c r="B111" s="90">
        <v>2004</v>
      </c>
      <c r="C111" s="73">
        <v>1</v>
      </c>
      <c r="D111" s="73">
        <v>1</v>
      </c>
      <c r="E111" s="73">
        <v>1</v>
      </c>
      <c r="F111" s="73">
        <v>0</v>
      </c>
      <c r="G111" s="73">
        <v>0</v>
      </c>
      <c r="H111" s="73">
        <v>1</v>
      </c>
      <c r="I111" s="73">
        <v>0</v>
      </c>
      <c r="J111" s="73">
        <v>1</v>
      </c>
      <c r="K111" s="73">
        <v>3</v>
      </c>
      <c r="L111" s="73">
        <v>2</v>
      </c>
      <c r="M111" s="73">
        <v>4</v>
      </c>
      <c r="N111" s="73">
        <v>10</v>
      </c>
      <c r="O111" s="73">
        <v>19</v>
      </c>
      <c r="P111" s="73">
        <v>29</v>
      </c>
      <c r="Q111" s="73">
        <v>56</v>
      </c>
      <c r="R111" s="73">
        <v>135</v>
      </c>
      <c r="S111" s="73">
        <v>204</v>
      </c>
      <c r="T111" s="73">
        <v>415</v>
      </c>
      <c r="U111" s="73">
        <v>1</v>
      </c>
      <c r="V111" s="73">
        <v>883</v>
      </c>
      <c r="X111" s="90">
        <v>2004</v>
      </c>
      <c r="Y111" s="73">
        <v>0</v>
      </c>
      <c r="Z111" s="73">
        <v>0</v>
      </c>
      <c r="AA111" s="73">
        <v>0</v>
      </c>
      <c r="AB111" s="73">
        <v>0</v>
      </c>
      <c r="AC111" s="73">
        <v>0</v>
      </c>
      <c r="AD111" s="73">
        <v>0</v>
      </c>
      <c r="AE111" s="73">
        <v>1</v>
      </c>
      <c r="AF111" s="73">
        <v>0</v>
      </c>
      <c r="AG111" s="73">
        <v>1</v>
      </c>
      <c r="AH111" s="73">
        <v>1</v>
      </c>
      <c r="AI111" s="73">
        <v>4</v>
      </c>
      <c r="AJ111" s="73">
        <v>7</v>
      </c>
      <c r="AK111" s="73">
        <v>11</v>
      </c>
      <c r="AL111" s="73">
        <v>24</v>
      </c>
      <c r="AM111" s="73">
        <v>43</v>
      </c>
      <c r="AN111" s="73">
        <v>113</v>
      </c>
      <c r="AO111" s="73">
        <v>233</v>
      </c>
      <c r="AP111" s="73">
        <v>958</v>
      </c>
      <c r="AQ111" s="73">
        <v>0</v>
      </c>
      <c r="AR111" s="73">
        <v>1396</v>
      </c>
      <c r="AT111" s="90">
        <v>2004</v>
      </c>
      <c r="AU111" s="73">
        <v>1</v>
      </c>
      <c r="AV111" s="73">
        <v>1</v>
      </c>
      <c r="AW111" s="73">
        <v>1</v>
      </c>
      <c r="AX111" s="73">
        <v>0</v>
      </c>
      <c r="AY111" s="73">
        <v>0</v>
      </c>
      <c r="AZ111" s="73">
        <v>1</v>
      </c>
      <c r="BA111" s="73">
        <v>1</v>
      </c>
      <c r="BB111" s="73">
        <v>1</v>
      </c>
      <c r="BC111" s="73">
        <v>4</v>
      </c>
      <c r="BD111" s="73">
        <v>3</v>
      </c>
      <c r="BE111" s="73">
        <v>8</v>
      </c>
      <c r="BF111" s="73">
        <v>17</v>
      </c>
      <c r="BG111" s="73">
        <v>30</v>
      </c>
      <c r="BH111" s="73">
        <v>53</v>
      </c>
      <c r="BI111" s="73">
        <v>99</v>
      </c>
      <c r="BJ111" s="73">
        <v>248</v>
      </c>
      <c r="BK111" s="73">
        <v>437</v>
      </c>
      <c r="BL111" s="73">
        <v>1373</v>
      </c>
      <c r="BM111" s="73">
        <v>1</v>
      </c>
      <c r="BN111" s="73">
        <v>2279</v>
      </c>
      <c r="BP111" s="90">
        <v>2004</v>
      </c>
    </row>
    <row r="112" spans="2:68">
      <c r="B112" s="90">
        <v>2005</v>
      </c>
      <c r="C112" s="73">
        <v>0</v>
      </c>
      <c r="D112" s="73">
        <v>1</v>
      </c>
      <c r="E112" s="73">
        <v>0</v>
      </c>
      <c r="F112" s="73">
        <v>0</v>
      </c>
      <c r="G112" s="73">
        <v>0</v>
      </c>
      <c r="H112" s="73">
        <v>1</v>
      </c>
      <c r="I112" s="73">
        <v>0</v>
      </c>
      <c r="J112" s="73">
        <v>1</v>
      </c>
      <c r="K112" s="73">
        <v>1</v>
      </c>
      <c r="L112" s="73">
        <v>3</v>
      </c>
      <c r="M112" s="73">
        <v>5</v>
      </c>
      <c r="N112" s="73">
        <v>12</v>
      </c>
      <c r="O112" s="73">
        <v>15</v>
      </c>
      <c r="P112" s="73">
        <v>34</v>
      </c>
      <c r="Q112" s="73">
        <v>50</v>
      </c>
      <c r="R112" s="73">
        <v>113</v>
      </c>
      <c r="S112" s="73">
        <v>193</v>
      </c>
      <c r="T112" s="73">
        <v>406</v>
      </c>
      <c r="U112" s="73">
        <v>0</v>
      </c>
      <c r="V112" s="73">
        <v>835</v>
      </c>
      <c r="X112" s="90">
        <v>2005</v>
      </c>
      <c r="Y112" s="73">
        <v>0</v>
      </c>
      <c r="Z112" s="73">
        <v>0</v>
      </c>
      <c r="AA112" s="73">
        <v>1</v>
      </c>
      <c r="AB112" s="73">
        <v>0</v>
      </c>
      <c r="AC112" s="73">
        <v>1</v>
      </c>
      <c r="AD112" s="73">
        <v>1</v>
      </c>
      <c r="AE112" s="73">
        <v>0</v>
      </c>
      <c r="AF112" s="73">
        <v>2</v>
      </c>
      <c r="AG112" s="73">
        <v>1</v>
      </c>
      <c r="AH112" s="73">
        <v>1</v>
      </c>
      <c r="AI112" s="73">
        <v>3</v>
      </c>
      <c r="AJ112" s="73">
        <v>4</v>
      </c>
      <c r="AK112" s="73">
        <v>8</v>
      </c>
      <c r="AL112" s="73">
        <v>16</v>
      </c>
      <c r="AM112" s="73">
        <v>35</v>
      </c>
      <c r="AN112" s="73">
        <v>110</v>
      </c>
      <c r="AO112" s="73">
        <v>240</v>
      </c>
      <c r="AP112" s="73">
        <v>967</v>
      </c>
      <c r="AQ112" s="73">
        <v>0</v>
      </c>
      <c r="AR112" s="73">
        <v>1390</v>
      </c>
      <c r="AT112" s="90">
        <v>2005</v>
      </c>
      <c r="AU112" s="73">
        <v>0</v>
      </c>
      <c r="AV112" s="73">
        <v>1</v>
      </c>
      <c r="AW112" s="73">
        <v>1</v>
      </c>
      <c r="AX112" s="73">
        <v>0</v>
      </c>
      <c r="AY112" s="73">
        <v>1</v>
      </c>
      <c r="AZ112" s="73">
        <v>2</v>
      </c>
      <c r="BA112" s="73">
        <v>0</v>
      </c>
      <c r="BB112" s="73">
        <v>3</v>
      </c>
      <c r="BC112" s="73">
        <v>2</v>
      </c>
      <c r="BD112" s="73">
        <v>4</v>
      </c>
      <c r="BE112" s="73">
        <v>8</v>
      </c>
      <c r="BF112" s="73">
        <v>16</v>
      </c>
      <c r="BG112" s="73">
        <v>23</v>
      </c>
      <c r="BH112" s="73">
        <v>50</v>
      </c>
      <c r="BI112" s="73">
        <v>85</v>
      </c>
      <c r="BJ112" s="73">
        <v>223</v>
      </c>
      <c r="BK112" s="73">
        <v>433</v>
      </c>
      <c r="BL112" s="73">
        <v>1373</v>
      </c>
      <c r="BM112" s="73">
        <v>0</v>
      </c>
      <c r="BN112" s="73">
        <v>2225</v>
      </c>
      <c r="BP112" s="90">
        <v>2005</v>
      </c>
    </row>
    <row r="113" spans="2:68">
      <c r="B113" s="90">
        <v>2006</v>
      </c>
      <c r="C113" s="73">
        <v>0</v>
      </c>
      <c r="D113" s="73">
        <v>0</v>
      </c>
      <c r="E113" s="73">
        <v>0</v>
      </c>
      <c r="F113" s="73">
        <v>0</v>
      </c>
      <c r="G113" s="73">
        <v>1</v>
      </c>
      <c r="H113" s="73">
        <v>0</v>
      </c>
      <c r="I113" s="73">
        <v>2</v>
      </c>
      <c r="J113" s="73">
        <v>1</v>
      </c>
      <c r="K113" s="73">
        <v>1</v>
      </c>
      <c r="L113" s="73">
        <v>3</v>
      </c>
      <c r="M113" s="73">
        <v>5</v>
      </c>
      <c r="N113" s="73">
        <v>8</v>
      </c>
      <c r="O113" s="73">
        <v>14</v>
      </c>
      <c r="P113" s="73">
        <v>36</v>
      </c>
      <c r="Q113" s="73">
        <v>49</v>
      </c>
      <c r="R113" s="73">
        <v>120</v>
      </c>
      <c r="S113" s="73">
        <v>175</v>
      </c>
      <c r="T113" s="73">
        <v>455</v>
      </c>
      <c r="U113" s="73">
        <v>0</v>
      </c>
      <c r="V113" s="73">
        <v>870</v>
      </c>
      <c r="X113" s="90">
        <v>2006</v>
      </c>
      <c r="Y113" s="73">
        <v>1</v>
      </c>
      <c r="Z113" s="73">
        <v>0</v>
      </c>
      <c r="AA113" s="73">
        <v>0</v>
      </c>
      <c r="AB113" s="73">
        <v>1</v>
      </c>
      <c r="AC113" s="73">
        <v>1</v>
      </c>
      <c r="AD113" s="73">
        <v>0</v>
      </c>
      <c r="AE113" s="73">
        <v>0</v>
      </c>
      <c r="AF113" s="73">
        <v>1</v>
      </c>
      <c r="AG113" s="73">
        <v>1</v>
      </c>
      <c r="AH113" s="73">
        <v>5</v>
      </c>
      <c r="AI113" s="73">
        <v>5</v>
      </c>
      <c r="AJ113" s="73">
        <v>5</v>
      </c>
      <c r="AK113" s="73">
        <v>9</v>
      </c>
      <c r="AL113" s="73">
        <v>11</v>
      </c>
      <c r="AM113" s="73">
        <v>49</v>
      </c>
      <c r="AN113" s="73">
        <v>95</v>
      </c>
      <c r="AO113" s="73">
        <v>240</v>
      </c>
      <c r="AP113" s="73">
        <v>1061</v>
      </c>
      <c r="AQ113" s="73">
        <v>0</v>
      </c>
      <c r="AR113" s="73">
        <v>1485</v>
      </c>
      <c r="AT113" s="90">
        <v>2006</v>
      </c>
      <c r="AU113" s="73">
        <v>1</v>
      </c>
      <c r="AV113" s="73">
        <v>0</v>
      </c>
      <c r="AW113" s="73">
        <v>0</v>
      </c>
      <c r="AX113" s="73">
        <v>1</v>
      </c>
      <c r="AY113" s="73">
        <v>2</v>
      </c>
      <c r="AZ113" s="73">
        <v>0</v>
      </c>
      <c r="BA113" s="73">
        <v>2</v>
      </c>
      <c r="BB113" s="73">
        <v>2</v>
      </c>
      <c r="BC113" s="73">
        <v>2</v>
      </c>
      <c r="BD113" s="73">
        <v>8</v>
      </c>
      <c r="BE113" s="73">
        <v>10</v>
      </c>
      <c r="BF113" s="73">
        <v>13</v>
      </c>
      <c r="BG113" s="73">
        <v>23</v>
      </c>
      <c r="BH113" s="73">
        <v>47</v>
      </c>
      <c r="BI113" s="73">
        <v>98</v>
      </c>
      <c r="BJ113" s="73">
        <v>215</v>
      </c>
      <c r="BK113" s="73">
        <v>415</v>
      </c>
      <c r="BL113" s="73">
        <v>1516</v>
      </c>
      <c r="BM113" s="73">
        <v>0</v>
      </c>
      <c r="BN113" s="73">
        <v>2355</v>
      </c>
      <c r="BP113" s="90">
        <v>2006</v>
      </c>
    </row>
    <row r="114" spans="2:68">
      <c r="B114" s="90">
        <v>2007</v>
      </c>
      <c r="C114" s="73">
        <v>1</v>
      </c>
      <c r="D114" s="73">
        <v>0</v>
      </c>
      <c r="E114" s="73">
        <v>0</v>
      </c>
      <c r="F114" s="73">
        <v>2</v>
      </c>
      <c r="G114" s="73">
        <v>1</v>
      </c>
      <c r="H114" s="73">
        <v>0</v>
      </c>
      <c r="I114" s="73">
        <v>2</v>
      </c>
      <c r="J114" s="73">
        <v>0</v>
      </c>
      <c r="K114" s="73">
        <v>2</v>
      </c>
      <c r="L114" s="73">
        <v>4</v>
      </c>
      <c r="M114" s="73">
        <v>5</v>
      </c>
      <c r="N114" s="73">
        <v>21</v>
      </c>
      <c r="O114" s="73">
        <v>22</v>
      </c>
      <c r="P114" s="73">
        <v>30</v>
      </c>
      <c r="Q114" s="73">
        <v>62</v>
      </c>
      <c r="R114" s="73">
        <v>151</v>
      </c>
      <c r="S114" s="73">
        <v>258</v>
      </c>
      <c r="T114" s="73">
        <v>529</v>
      </c>
      <c r="U114" s="73">
        <v>0</v>
      </c>
      <c r="V114" s="73">
        <v>1090</v>
      </c>
      <c r="X114" s="90">
        <v>2007</v>
      </c>
      <c r="Y114" s="73">
        <v>0</v>
      </c>
      <c r="Z114" s="73">
        <v>0</v>
      </c>
      <c r="AA114" s="73">
        <v>0</v>
      </c>
      <c r="AB114" s="73">
        <v>1</v>
      </c>
      <c r="AC114" s="73">
        <v>1</v>
      </c>
      <c r="AD114" s="73">
        <v>1</v>
      </c>
      <c r="AE114" s="73">
        <v>0</v>
      </c>
      <c r="AF114" s="73">
        <v>0</v>
      </c>
      <c r="AG114" s="73">
        <v>4</v>
      </c>
      <c r="AH114" s="73">
        <v>1</v>
      </c>
      <c r="AI114" s="73">
        <v>3</v>
      </c>
      <c r="AJ114" s="73">
        <v>10</v>
      </c>
      <c r="AK114" s="73">
        <v>16</v>
      </c>
      <c r="AL114" s="73">
        <v>23</v>
      </c>
      <c r="AM114" s="73">
        <v>51</v>
      </c>
      <c r="AN114" s="73">
        <v>130</v>
      </c>
      <c r="AO114" s="73">
        <v>299</v>
      </c>
      <c r="AP114" s="73">
        <v>1233</v>
      </c>
      <c r="AQ114" s="73">
        <v>0</v>
      </c>
      <c r="AR114" s="73">
        <v>1773</v>
      </c>
      <c r="AT114" s="90">
        <v>2007</v>
      </c>
      <c r="AU114" s="73">
        <v>1</v>
      </c>
      <c r="AV114" s="73">
        <v>0</v>
      </c>
      <c r="AW114" s="73">
        <v>0</v>
      </c>
      <c r="AX114" s="73">
        <v>3</v>
      </c>
      <c r="AY114" s="73">
        <v>2</v>
      </c>
      <c r="AZ114" s="73">
        <v>1</v>
      </c>
      <c r="BA114" s="73">
        <v>2</v>
      </c>
      <c r="BB114" s="73">
        <v>0</v>
      </c>
      <c r="BC114" s="73">
        <v>6</v>
      </c>
      <c r="BD114" s="73">
        <v>5</v>
      </c>
      <c r="BE114" s="73">
        <v>8</v>
      </c>
      <c r="BF114" s="73">
        <v>31</v>
      </c>
      <c r="BG114" s="73">
        <v>38</v>
      </c>
      <c r="BH114" s="73">
        <v>53</v>
      </c>
      <c r="BI114" s="73">
        <v>113</v>
      </c>
      <c r="BJ114" s="73">
        <v>281</v>
      </c>
      <c r="BK114" s="73">
        <v>557</v>
      </c>
      <c r="BL114" s="73">
        <v>1762</v>
      </c>
      <c r="BM114" s="73">
        <v>0</v>
      </c>
      <c r="BN114" s="73">
        <v>2863</v>
      </c>
      <c r="BP114" s="90">
        <v>2007</v>
      </c>
    </row>
    <row r="115" spans="2:68">
      <c r="B115" s="90">
        <v>2008</v>
      </c>
      <c r="C115" s="73">
        <v>1</v>
      </c>
      <c r="D115" s="73">
        <v>0</v>
      </c>
      <c r="E115" s="73">
        <v>0</v>
      </c>
      <c r="F115" s="73">
        <v>0</v>
      </c>
      <c r="G115" s="73">
        <v>0</v>
      </c>
      <c r="H115" s="73">
        <v>1</v>
      </c>
      <c r="I115" s="73">
        <v>0</v>
      </c>
      <c r="J115" s="73">
        <v>0</v>
      </c>
      <c r="K115" s="73">
        <v>0</v>
      </c>
      <c r="L115" s="73">
        <v>3</v>
      </c>
      <c r="M115" s="73">
        <v>3</v>
      </c>
      <c r="N115" s="73">
        <v>6</v>
      </c>
      <c r="O115" s="73">
        <v>14</v>
      </c>
      <c r="P115" s="73">
        <v>25</v>
      </c>
      <c r="Q115" s="73">
        <v>54</v>
      </c>
      <c r="R115" s="73">
        <v>124</v>
      </c>
      <c r="S115" s="73">
        <v>218</v>
      </c>
      <c r="T115" s="73">
        <v>578</v>
      </c>
      <c r="U115" s="73">
        <v>1</v>
      </c>
      <c r="V115" s="73">
        <v>1028</v>
      </c>
      <c r="X115" s="90">
        <v>2008</v>
      </c>
      <c r="Y115" s="73">
        <v>0</v>
      </c>
      <c r="Z115" s="73">
        <v>0</v>
      </c>
      <c r="AA115" s="73">
        <v>0</v>
      </c>
      <c r="AB115" s="73">
        <v>0</v>
      </c>
      <c r="AC115" s="73">
        <v>1</v>
      </c>
      <c r="AD115" s="73">
        <v>1</v>
      </c>
      <c r="AE115" s="73">
        <v>2</v>
      </c>
      <c r="AF115" s="73">
        <v>0</v>
      </c>
      <c r="AG115" s="73">
        <v>0</v>
      </c>
      <c r="AH115" s="73">
        <v>2</v>
      </c>
      <c r="AI115" s="73">
        <v>3</v>
      </c>
      <c r="AJ115" s="73">
        <v>8</v>
      </c>
      <c r="AK115" s="73">
        <v>15</v>
      </c>
      <c r="AL115" s="73">
        <v>9</v>
      </c>
      <c r="AM115" s="73">
        <v>55</v>
      </c>
      <c r="AN115" s="73">
        <v>106</v>
      </c>
      <c r="AO115" s="73">
        <v>289</v>
      </c>
      <c r="AP115" s="73">
        <v>1243</v>
      </c>
      <c r="AQ115" s="73">
        <v>0</v>
      </c>
      <c r="AR115" s="73">
        <v>1734</v>
      </c>
      <c r="AT115" s="90">
        <v>2008</v>
      </c>
      <c r="AU115" s="73">
        <v>1</v>
      </c>
      <c r="AV115" s="73">
        <v>0</v>
      </c>
      <c r="AW115" s="73">
        <v>0</v>
      </c>
      <c r="AX115" s="73">
        <v>0</v>
      </c>
      <c r="AY115" s="73">
        <v>1</v>
      </c>
      <c r="AZ115" s="73">
        <v>2</v>
      </c>
      <c r="BA115" s="73">
        <v>2</v>
      </c>
      <c r="BB115" s="73">
        <v>0</v>
      </c>
      <c r="BC115" s="73">
        <v>0</v>
      </c>
      <c r="BD115" s="73">
        <v>5</v>
      </c>
      <c r="BE115" s="73">
        <v>6</v>
      </c>
      <c r="BF115" s="73">
        <v>14</v>
      </c>
      <c r="BG115" s="73">
        <v>29</v>
      </c>
      <c r="BH115" s="73">
        <v>34</v>
      </c>
      <c r="BI115" s="73">
        <v>109</v>
      </c>
      <c r="BJ115" s="73">
        <v>230</v>
      </c>
      <c r="BK115" s="73">
        <v>507</v>
      </c>
      <c r="BL115" s="73">
        <v>1821</v>
      </c>
      <c r="BM115" s="73">
        <v>1</v>
      </c>
      <c r="BN115" s="73">
        <v>2762</v>
      </c>
      <c r="BP115" s="90">
        <v>2008</v>
      </c>
    </row>
    <row r="116" spans="2:68">
      <c r="B116" s="90">
        <v>2009</v>
      </c>
      <c r="C116" s="73">
        <v>1</v>
      </c>
      <c r="D116" s="73">
        <v>0</v>
      </c>
      <c r="E116" s="73">
        <v>0</v>
      </c>
      <c r="F116" s="73">
        <v>2</v>
      </c>
      <c r="G116" s="73">
        <v>0</v>
      </c>
      <c r="H116" s="73">
        <v>0</v>
      </c>
      <c r="I116" s="73">
        <v>0</v>
      </c>
      <c r="J116" s="73">
        <v>1</v>
      </c>
      <c r="K116" s="73">
        <v>1</v>
      </c>
      <c r="L116" s="73">
        <v>4</v>
      </c>
      <c r="M116" s="73">
        <v>5</v>
      </c>
      <c r="N116" s="73">
        <v>8</v>
      </c>
      <c r="O116" s="73">
        <v>21</v>
      </c>
      <c r="P116" s="73">
        <v>31</v>
      </c>
      <c r="Q116" s="73">
        <v>69</v>
      </c>
      <c r="R116" s="73">
        <v>125</v>
      </c>
      <c r="S116" s="73">
        <v>231</v>
      </c>
      <c r="T116" s="73">
        <v>557</v>
      </c>
      <c r="U116" s="73">
        <v>0</v>
      </c>
      <c r="V116" s="73">
        <v>1056</v>
      </c>
      <c r="X116" s="90">
        <v>2009</v>
      </c>
      <c r="Y116" s="73">
        <v>0</v>
      </c>
      <c r="Z116" s="73">
        <v>0</v>
      </c>
      <c r="AA116" s="73">
        <v>0</v>
      </c>
      <c r="AB116" s="73">
        <v>0</v>
      </c>
      <c r="AC116" s="73">
        <v>0</v>
      </c>
      <c r="AD116" s="73">
        <v>0</v>
      </c>
      <c r="AE116" s="73">
        <v>1</v>
      </c>
      <c r="AF116" s="73">
        <v>1</v>
      </c>
      <c r="AG116" s="73">
        <v>1</v>
      </c>
      <c r="AH116" s="73">
        <v>1</v>
      </c>
      <c r="AI116" s="73">
        <v>4</v>
      </c>
      <c r="AJ116" s="73">
        <v>7</v>
      </c>
      <c r="AK116" s="73">
        <v>13</v>
      </c>
      <c r="AL116" s="73">
        <v>19</v>
      </c>
      <c r="AM116" s="73">
        <v>51</v>
      </c>
      <c r="AN116" s="73">
        <v>96</v>
      </c>
      <c r="AO116" s="73">
        <v>243</v>
      </c>
      <c r="AP116" s="73">
        <v>1178</v>
      </c>
      <c r="AQ116" s="73">
        <v>0</v>
      </c>
      <c r="AR116" s="73">
        <v>1615</v>
      </c>
      <c r="AT116" s="90">
        <v>2009</v>
      </c>
      <c r="AU116" s="73">
        <v>1</v>
      </c>
      <c r="AV116" s="73">
        <v>0</v>
      </c>
      <c r="AW116" s="73">
        <v>0</v>
      </c>
      <c r="AX116" s="73">
        <v>2</v>
      </c>
      <c r="AY116" s="73">
        <v>0</v>
      </c>
      <c r="AZ116" s="73">
        <v>0</v>
      </c>
      <c r="BA116" s="73">
        <v>1</v>
      </c>
      <c r="BB116" s="73">
        <v>2</v>
      </c>
      <c r="BC116" s="73">
        <v>2</v>
      </c>
      <c r="BD116" s="73">
        <v>5</v>
      </c>
      <c r="BE116" s="73">
        <v>9</v>
      </c>
      <c r="BF116" s="73">
        <v>15</v>
      </c>
      <c r="BG116" s="73">
        <v>34</v>
      </c>
      <c r="BH116" s="73">
        <v>50</v>
      </c>
      <c r="BI116" s="73">
        <v>120</v>
      </c>
      <c r="BJ116" s="73">
        <v>221</v>
      </c>
      <c r="BK116" s="73">
        <v>474</v>
      </c>
      <c r="BL116" s="73">
        <v>1735</v>
      </c>
      <c r="BM116" s="73">
        <v>0</v>
      </c>
      <c r="BN116" s="73">
        <v>2671</v>
      </c>
      <c r="BP116" s="90">
        <v>2009</v>
      </c>
    </row>
    <row r="117" spans="2:68">
      <c r="B117" s="90">
        <v>2010</v>
      </c>
      <c r="C117" s="73">
        <v>0</v>
      </c>
      <c r="D117" s="73">
        <v>0</v>
      </c>
      <c r="E117" s="73">
        <v>0</v>
      </c>
      <c r="F117" s="73">
        <v>1</v>
      </c>
      <c r="G117" s="73">
        <v>0</v>
      </c>
      <c r="H117" s="73">
        <v>0</v>
      </c>
      <c r="I117" s="73">
        <v>2</v>
      </c>
      <c r="J117" s="73">
        <v>2</v>
      </c>
      <c r="K117" s="73">
        <v>5</v>
      </c>
      <c r="L117" s="73">
        <v>5</v>
      </c>
      <c r="M117" s="73">
        <v>9</v>
      </c>
      <c r="N117" s="73">
        <v>12</v>
      </c>
      <c r="O117" s="73">
        <v>27</v>
      </c>
      <c r="P117" s="73">
        <v>43</v>
      </c>
      <c r="Q117" s="73">
        <v>68</v>
      </c>
      <c r="R117" s="73">
        <v>130</v>
      </c>
      <c r="S117" s="73">
        <v>233</v>
      </c>
      <c r="T117" s="73">
        <v>642</v>
      </c>
      <c r="U117" s="73">
        <v>0</v>
      </c>
      <c r="V117" s="73">
        <v>1179</v>
      </c>
      <c r="X117" s="90">
        <v>2010</v>
      </c>
      <c r="Y117" s="73">
        <v>1</v>
      </c>
      <c r="Z117" s="73">
        <v>0</v>
      </c>
      <c r="AA117" s="73">
        <v>0</v>
      </c>
      <c r="AB117" s="73">
        <v>0</v>
      </c>
      <c r="AC117" s="73">
        <v>0</v>
      </c>
      <c r="AD117" s="73">
        <v>0</v>
      </c>
      <c r="AE117" s="73">
        <v>0</v>
      </c>
      <c r="AF117" s="73">
        <v>3</v>
      </c>
      <c r="AG117" s="73">
        <v>0</v>
      </c>
      <c r="AH117" s="73">
        <v>4</v>
      </c>
      <c r="AI117" s="73">
        <v>4</v>
      </c>
      <c r="AJ117" s="73">
        <v>2</v>
      </c>
      <c r="AK117" s="73">
        <v>10</v>
      </c>
      <c r="AL117" s="73">
        <v>25</v>
      </c>
      <c r="AM117" s="73">
        <v>56</v>
      </c>
      <c r="AN117" s="73">
        <v>108</v>
      </c>
      <c r="AO117" s="73">
        <v>239</v>
      </c>
      <c r="AP117" s="73">
        <v>1259</v>
      </c>
      <c r="AQ117" s="73">
        <v>0</v>
      </c>
      <c r="AR117" s="73">
        <v>1711</v>
      </c>
      <c r="AT117" s="90">
        <v>2010</v>
      </c>
      <c r="AU117" s="73">
        <v>1</v>
      </c>
      <c r="AV117" s="73">
        <v>0</v>
      </c>
      <c r="AW117" s="73">
        <v>0</v>
      </c>
      <c r="AX117" s="73">
        <v>1</v>
      </c>
      <c r="AY117" s="73">
        <v>0</v>
      </c>
      <c r="AZ117" s="73">
        <v>0</v>
      </c>
      <c r="BA117" s="73">
        <v>2</v>
      </c>
      <c r="BB117" s="73">
        <v>5</v>
      </c>
      <c r="BC117" s="73">
        <v>5</v>
      </c>
      <c r="BD117" s="73">
        <v>9</v>
      </c>
      <c r="BE117" s="73">
        <v>13</v>
      </c>
      <c r="BF117" s="73">
        <v>14</v>
      </c>
      <c r="BG117" s="73">
        <v>37</v>
      </c>
      <c r="BH117" s="73">
        <v>68</v>
      </c>
      <c r="BI117" s="73">
        <v>124</v>
      </c>
      <c r="BJ117" s="73">
        <v>238</v>
      </c>
      <c r="BK117" s="73">
        <v>472</v>
      </c>
      <c r="BL117" s="73">
        <v>1901</v>
      </c>
      <c r="BM117" s="73">
        <v>0</v>
      </c>
      <c r="BN117" s="73">
        <v>2890</v>
      </c>
      <c r="BP117" s="90">
        <v>2010</v>
      </c>
    </row>
    <row r="118" spans="2:68">
      <c r="B118" s="90">
        <v>2011</v>
      </c>
      <c r="C118" s="73">
        <v>0</v>
      </c>
      <c r="D118" s="73">
        <v>0</v>
      </c>
      <c r="E118" s="73">
        <v>0</v>
      </c>
      <c r="F118" s="73">
        <v>0</v>
      </c>
      <c r="G118" s="73">
        <v>0</v>
      </c>
      <c r="H118" s="73">
        <v>1</v>
      </c>
      <c r="I118" s="73">
        <v>0</v>
      </c>
      <c r="J118" s="73">
        <v>1</v>
      </c>
      <c r="K118" s="73">
        <v>4</v>
      </c>
      <c r="L118" s="73">
        <v>5</v>
      </c>
      <c r="M118" s="73">
        <v>10</v>
      </c>
      <c r="N118" s="73">
        <v>7</v>
      </c>
      <c r="O118" s="73">
        <v>29</v>
      </c>
      <c r="P118" s="73">
        <v>34</v>
      </c>
      <c r="Q118" s="73">
        <v>76</v>
      </c>
      <c r="R118" s="73">
        <v>112</v>
      </c>
      <c r="S118" s="73">
        <v>264</v>
      </c>
      <c r="T118" s="73">
        <v>640</v>
      </c>
      <c r="U118" s="73">
        <v>0</v>
      </c>
      <c r="V118" s="73">
        <v>1183</v>
      </c>
      <c r="X118" s="90">
        <v>2011</v>
      </c>
      <c r="Y118" s="73">
        <v>0</v>
      </c>
      <c r="Z118" s="73">
        <v>0</v>
      </c>
      <c r="AA118" s="73">
        <v>0</v>
      </c>
      <c r="AB118" s="73">
        <v>0</v>
      </c>
      <c r="AC118" s="73">
        <v>0</v>
      </c>
      <c r="AD118" s="73">
        <v>2</v>
      </c>
      <c r="AE118" s="73">
        <v>1</v>
      </c>
      <c r="AF118" s="73">
        <v>0</v>
      </c>
      <c r="AG118" s="73">
        <v>0</v>
      </c>
      <c r="AH118" s="73">
        <v>4</v>
      </c>
      <c r="AI118" s="73">
        <v>1</v>
      </c>
      <c r="AJ118" s="73">
        <v>6</v>
      </c>
      <c r="AK118" s="73">
        <v>12</v>
      </c>
      <c r="AL118" s="73">
        <v>19</v>
      </c>
      <c r="AM118" s="73">
        <v>58</v>
      </c>
      <c r="AN118" s="73">
        <v>110</v>
      </c>
      <c r="AO118" s="73">
        <v>246</v>
      </c>
      <c r="AP118" s="73">
        <v>1292</v>
      </c>
      <c r="AQ118" s="73">
        <v>0</v>
      </c>
      <c r="AR118" s="73">
        <v>1751</v>
      </c>
      <c r="AT118" s="90">
        <v>2011</v>
      </c>
      <c r="AU118" s="73">
        <v>0</v>
      </c>
      <c r="AV118" s="73">
        <v>0</v>
      </c>
      <c r="AW118" s="73">
        <v>0</v>
      </c>
      <c r="AX118" s="73">
        <v>0</v>
      </c>
      <c r="AY118" s="73">
        <v>0</v>
      </c>
      <c r="AZ118" s="73">
        <v>3</v>
      </c>
      <c r="BA118" s="73">
        <v>1</v>
      </c>
      <c r="BB118" s="73">
        <v>1</v>
      </c>
      <c r="BC118" s="73">
        <v>4</v>
      </c>
      <c r="BD118" s="73">
        <v>9</v>
      </c>
      <c r="BE118" s="73">
        <v>11</v>
      </c>
      <c r="BF118" s="73">
        <v>13</v>
      </c>
      <c r="BG118" s="73">
        <v>41</v>
      </c>
      <c r="BH118" s="73">
        <v>53</v>
      </c>
      <c r="BI118" s="73">
        <v>134</v>
      </c>
      <c r="BJ118" s="73">
        <v>222</v>
      </c>
      <c r="BK118" s="73">
        <v>510</v>
      </c>
      <c r="BL118" s="73">
        <v>1932</v>
      </c>
      <c r="BM118" s="73">
        <v>0</v>
      </c>
      <c r="BN118" s="73">
        <v>2934</v>
      </c>
      <c r="BP118" s="90">
        <v>2011</v>
      </c>
    </row>
    <row r="119" spans="2:68">
      <c r="B119" s="90">
        <v>2012</v>
      </c>
      <c r="C119" s="73">
        <v>0</v>
      </c>
      <c r="D119" s="73">
        <v>0</v>
      </c>
      <c r="E119" s="73">
        <v>0</v>
      </c>
      <c r="F119" s="73">
        <v>2</v>
      </c>
      <c r="G119" s="73">
        <v>0</v>
      </c>
      <c r="H119" s="73">
        <v>0</v>
      </c>
      <c r="I119" s="73">
        <v>0</v>
      </c>
      <c r="J119" s="73">
        <v>0</v>
      </c>
      <c r="K119" s="73">
        <v>5</v>
      </c>
      <c r="L119" s="73">
        <v>6</v>
      </c>
      <c r="M119" s="73">
        <v>8</v>
      </c>
      <c r="N119" s="73">
        <v>7</v>
      </c>
      <c r="O119" s="73">
        <v>26</v>
      </c>
      <c r="P119" s="73">
        <v>35</v>
      </c>
      <c r="Q119" s="73">
        <v>65</v>
      </c>
      <c r="R119" s="73">
        <v>146</v>
      </c>
      <c r="S119" s="73">
        <v>258</v>
      </c>
      <c r="T119" s="73">
        <v>707</v>
      </c>
      <c r="U119" s="73">
        <v>0</v>
      </c>
      <c r="V119" s="73">
        <v>1265</v>
      </c>
      <c r="X119" s="90">
        <v>2012</v>
      </c>
      <c r="Y119" s="73">
        <v>0</v>
      </c>
      <c r="Z119" s="73">
        <v>0</v>
      </c>
      <c r="AA119" s="73">
        <v>0</v>
      </c>
      <c r="AB119" s="73">
        <v>0</v>
      </c>
      <c r="AC119" s="73">
        <v>0</v>
      </c>
      <c r="AD119" s="73">
        <v>1</v>
      </c>
      <c r="AE119" s="73">
        <v>3</v>
      </c>
      <c r="AF119" s="73">
        <v>1</v>
      </c>
      <c r="AG119" s="73">
        <v>0</v>
      </c>
      <c r="AH119" s="73">
        <v>2</v>
      </c>
      <c r="AI119" s="73">
        <v>6</v>
      </c>
      <c r="AJ119" s="73">
        <v>2</v>
      </c>
      <c r="AK119" s="73">
        <v>11</v>
      </c>
      <c r="AL119" s="73">
        <v>20</v>
      </c>
      <c r="AM119" s="73">
        <v>42</v>
      </c>
      <c r="AN119" s="73">
        <v>103</v>
      </c>
      <c r="AO119" s="73">
        <v>228</v>
      </c>
      <c r="AP119" s="73">
        <v>1291</v>
      </c>
      <c r="AQ119" s="73">
        <v>0</v>
      </c>
      <c r="AR119" s="73">
        <v>1710</v>
      </c>
      <c r="AT119" s="90">
        <v>2012</v>
      </c>
      <c r="AU119" s="73">
        <v>0</v>
      </c>
      <c r="AV119" s="73">
        <v>0</v>
      </c>
      <c r="AW119" s="73">
        <v>0</v>
      </c>
      <c r="AX119" s="73">
        <v>2</v>
      </c>
      <c r="AY119" s="73">
        <v>0</v>
      </c>
      <c r="AZ119" s="73">
        <v>1</v>
      </c>
      <c r="BA119" s="73">
        <v>3</v>
      </c>
      <c r="BB119" s="73">
        <v>1</v>
      </c>
      <c r="BC119" s="73">
        <v>5</v>
      </c>
      <c r="BD119" s="73">
        <v>8</v>
      </c>
      <c r="BE119" s="73">
        <v>14</v>
      </c>
      <c r="BF119" s="73">
        <v>9</v>
      </c>
      <c r="BG119" s="73">
        <v>37</v>
      </c>
      <c r="BH119" s="73">
        <v>55</v>
      </c>
      <c r="BI119" s="73">
        <v>107</v>
      </c>
      <c r="BJ119" s="73">
        <v>249</v>
      </c>
      <c r="BK119" s="73">
        <v>486</v>
      </c>
      <c r="BL119" s="73">
        <v>1998</v>
      </c>
      <c r="BM119" s="73">
        <v>0</v>
      </c>
      <c r="BN119" s="73">
        <v>2975</v>
      </c>
      <c r="BP119" s="90">
        <v>2012</v>
      </c>
    </row>
    <row r="120" spans="2:68">
      <c r="B120" s="90">
        <v>2013</v>
      </c>
      <c r="C120" s="73">
        <v>0</v>
      </c>
      <c r="D120" s="73">
        <v>0</v>
      </c>
      <c r="E120" s="73">
        <v>0</v>
      </c>
      <c r="F120" s="73">
        <v>0</v>
      </c>
      <c r="G120" s="73">
        <v>0</v>
      </c>
      <c r="H120" s="73">
        <v>0</v>
      </c>
      <c r="I120" s="73">
        <v>1</v>
      </c>
      <c r="J120" s="73">
        <v>1</v>
      </c>
      <c r="K120" s="73">
        <v>4</v>
      </c>
      <c r="L120" s="73">
        <v>5</v>
      </c>
      <c r="M120" s="73">
        <v>9</v>
      </c>
      <c r="N120" s="73">
        <v>10</v>
      </c>
      <c r="O120" s="73">
        <v>19</v>
      </c>
      <c r="P120" s="73">
        <v>47</v>
      </c>
      <c r="Q120" s="73">
        <v>59</v>
      </c>
      <c r="R120" s="73">
        <v>146</v>
      </c>
      <c r="S120" s="73">
        <v>226</v>
      </c>
      <c r="T120" s="73">
        <v>633</v>
      </c>
      <c r="U120" s="73">
        <v>0</v>
      </c>
      <c r="V120" s="73">
        <v>1160</v>
      </c>
      <c r="X120" s="90">
        <v>2013</v>
      </c>
      <c r="Y120" s="73">
        <v>0</v>
      </c>
      <c r="Z120" s="73">
        <v>0</v>
      </c>
      <c r="AA120" s="73">
        <v>0</v>
      </c>
      <c r="AB120" s="73">
        <v>0</v>
      </c>
      <c r="AC120" s="73">
        <v>0</v>
      </c>
      <c r="AD120" s="73">
        <v>0</v>
      </c>
      <c r="AE120" s="73">
        <v>1</v>
      </c>
      <c r="AF120" s="73">
        <v>0</v>
      </c>
      <c r="AG120" s="73">
        <v>0</v>
      </c>
      <c r="AH120" s="73">
        <v>0</v>
      </c>
      <c r="AI120" s="73">
        <v>4</v>
      </c>
      <c r="AJ120" s="73">
        <v>8</v>
      </c>
      <c r="AK120" s="73">
        <v>12</v>
      </c>
      <c r="AL120" s="73">
        <v>19</v>
      </c>
      <c r="AM120" s="73">
        <v>39</v>
      </c>
      <c r="AN120" s="73">
        <v>87</v>
      </c>
      <c r="AO120" s="73">
        <v>230</v>
      </c>
      <c r="AP120" s="73">
        <v>1188</v>
      </c>
      <c r="AQ120" s="73">
        <v>0</v>
      </c>
      <c r="AR120" s="73">
        <v>1588</v>
      </c>
      <c r="AT120" s="90">
        <v>2013</v>
      </c>
      <c r="AU120" s="73">
        <v>0</v>
      </c>
      <c r="AV120" s="73">
        <v>0</v>
      </c>
      <c r="AW120" s="73">
        <v>0</v>
      </c>
      <c r="AX120" s="73">
        <v>0</v>
      </c>
      <c r="AY120" s="73">
        <v>0</v>
      </c>
      <c r="AZ120" s="73">
        <v>0</v>
      </c>
      <c r="BA120" s="73">
        <v>2</v>
      </c>
      <c r="BB120" s="73">
        <v>1</v>
      </c>
      <c r="BC120" s="73">
        <v>4</v>
      </c>
      <c r="BD120" s="73">
        <v>5</v>
      </c>
      <c r="BE120" s="73">
        <v>13</v>
      </c>
      <c r="BF120" s="73">
        <v>18</v>
      </c>
      <c r="BG120" s="73">
        <v>31</v>
      </c>
      <c r="BH120" s="73">
        <v>66</v>
      </c>
      <c r="BI120" s="73">
        <v>98</v>
      </c>
      <c r="BJ120" s="73">
        <v>233</v>
      </c>
      <c r="BK120" s="73">
        <v>456</v>
      </c>
      <c r="BL120" s="73">
        <v>1821</v>
      </c>
      <c r="BM120" s="73">
        <v>0</v>
      </c>
      <c r="BN120" s="73">
        <v>2748</v>
      </c>
      <c r="BP120" s="90">
        <v>2013</v>
      </c>
    </row>
    <row r="121" spans="2:68">
      <c r="B121" s="90">
        <v>2014</v>
      </c>
      <c r="C121" s="73">
        <v>0</v>
      </c>
      <c r="D121" s="73">
        <v>0</v>
      </c>
      <c r="E121" s="73">
        <v>1</v>
      </c>
      <c r="F121" s="73">
        <v>0</v>
      </c>
      <c r="G121" s="73">
        <v>0</v>
      </c>
      <c r="H121" s="73">
        <v>2</v>
      </c>
      <c r="I121" s="73">
        <v>2</v>
      </c>
      <c r="J121" s="73">
        <v>0</v>
      </c>
      <c r="K121" s="73">
        <v>4</v>
      </c>
      <c r="L121" s="73">
        <v>5</v>
      </c>
      <c r="M121" s="73">
        <v>5</v>
      </c>
      <c r="N121" s="73">
        <v>9</v>
      </c>
      <c r="O121" s="73">
        <v>29</v>
      </c>
      <c r="P121" s="73">
        <v>35</v>
      </c>
      <c r="Q121" s="73">
        <v>68</v>
      </c>
      <c r="R121" s="73">
        <v>139</v>
      </c>
      <c r="S121" s="73">
        <v>224</v>
      </c>
      <c r="T121" s="73">
        <v>659</v>
      </c>
      <c r="U121" s="73">
        <v>0</v>
      </c>
      <c r="V121" s="73">
        <v>1182</v>
      </c>
      <c r="X121" s="90">
        <v>2014</v>
      </c>
      <c r="Y121" s="73">
        <v>0</v>
      </c>
      <c r="Z121" s="73">
        <v>0</v>
      </c>
      <c r="AA121" s="73">
        <v>0</v>
      </c>
      <c r="AB121" s="73">
        <v>0</v>
      </c>
      <c r="AC121" s="73">
        <v>0</v>
      </c>
      <c r="AD121" s="73">
        <v>0</v>
      </c>
      <c r="AE121" s="73">
        <v>0</v>
      </c>
      <c r="AF121" s="73">
        <v>2</v>
      </c>
      <c r="AG121" s="73">
        <v>1</v>
      </c>
      <c r="AH121" s="73">
        <v>1</v>
      </c>
      <c r="AI121" s="73">
        <v>6</v>
      </c>
      <c r="AJ121" s="73">
        <v>9</v>
      </c>
      <c r="AK121" s="73">
        <v>11</v>
      </c>
      <c r="AL121" s="73">
        <v>15</v>
      </c>
      <c r="AM121" s="73">
        <v>37</v>
      </c>
      <c r="AN121" s="73">
        <v>107</v>
      </c>
      <c r="AO121" s="73">
        <v>238</v>
      </c>
      <c r="AP121" s="73">
        <v>1275</v>
      </c>
      <c r="AQ121" s="73">
        <v>0</v>
      </c>
      <c r="AR121" s="73">
        <v>1702</v>
      </c>
      <c r="AT121" s="90">
        <v>2014</v>
      </c>
      <c r="AU121" s="73">
        <v>0</v>
      </c>
      <c r="AV121" s="73">
        <v>0</v>
      </c>
      <c r="AW121" s="73">
        <v>1</v>
      </c>
      <c r="AX121" s="73">
        <v>0</v>
      </c>
      <c r="AY121" s="73">
        <v>0</v>
      </c>
      <c r="AZ121" s="73">
        <v>2</v>
      </c>
      <c r="BA121" s="73">
        <v>2</v>
      </c>
      <c r="BB121" s="73">
        <v>2</v>
      </c>
      <c r="BC121" s="73">
        <v>5</v>
      </c>
      <c r="BD121" s="73">
        <v>6</v>
      </c>
      <c r="BE121" s="73">
        <v>11</v>
      </c>
      <c r="BF121" s="73">
        <v>18</v>
      </c>
      <c r="BG121" s="73">
        <v>40</v>
      </c>
      <c r="BH121" s="73">
        <v>50</v>
      </c>
      <c r="BI121" s="73">
        <v>105</v>
      </c>
      <c r="BJ121" s="73">
        <v>246</v>
      </c>
      <c r="BK121" s="73">
        <v>462</v>
      </c>
      <c r="BL121" s="73">
        <v>1934</v>
      </c>
      <c r="BM121" s="73">
        <v>0</v>
      </c>
      <c r="BN121" s="73">
        <v>2884</v>
      </c>
      <c r="BP121" s="90">
        <v>2014</v>
      </c>
    </row>
    <row r="122" spans="2:68">
      <c r="B122" s="90">
        <v>2015</v>
      </c>
      <c r="C122" s="73">
        <v>0</v>
      </c>
      <c r="D122" s="73">
        <v>0</v>
      </c>
      <c r="E122" s="73">
        <v>0</v>
      </c>
      <c r="F122" s="73">
        <v>1</v>
      </c>
      <c r="G122" s="73">
        <v>0</v>
      </c>
      <c r="H122" s="73">
        <v>0</v>
      </c>
      <c r="I122" s="73">
        <v>0</v>
      </c>
      <c r="J122" s="73">
        <v>1</v>
      </c>
      <c r="K122" s="73">
        <v>1</v>
      </c>
      <c r="L122" s="73">
        <v>5</v>
      </c>
      <c r="M122" s="73">
        <v>5</v>
      </c>
      <c r="N122" s="73">
        <v>16</v>
      </c>
      <c r="O122" s="73">
        <v>27</v>
      </c>
      <c r="P122" s="73">
        <v>29</v>
      </c>
      <c r="Q122" s="73">
        <v>60</v>
      </c>
      <c r="R122" s="73">
        <v>134</v>
      </c>
      <c r="S122" s="73">
        <v>234</v>
      </c>
      <c r="T122" s="73">
        <v>725</v>
      </c>
      <c r="U122" s="73">
        <v>0</v>
      </c>
      <c r="V122" s="73">
        <v>1238</v>
      </c>
      <c r="X122" s="90">
        <v>2015</v>
      </c>
      <c r="Y122" s="73">
        <v>0</v>
      </c>
      <c r="Z122" s="73">
        <v>0</v>
      </c>
      <c r="AA122" s="73">
        <v>0</v>
      </c>
      <c r="AB122" s="73">
        <v>0</v>
      </c>
      <c r="AC122" s="73">
        <v>0</v>
      </c>
      <c r="AD122" s="73">
        <v>0</v>
      </c>
      <c r="AE122" s="73">
        <v>0</v>
      </c>
      <c r="AF122" s="73">
        <v>1</v>
      </c>
      <c r="AG122" s="73">
        <v>1</v>
      </c>
      <c r="AH122" s="73">
        <v>2</v>
      </c>
      <c r="AI122" s="73">
        <v>3</v>
      </c>
      <c r="AJ122" s="73">
        <v>9</v>
      </c>
      <c r="AK122" s="73">
        <v>12</v>
      </c>
      <c r="AL122" s="73">
        <v>21</v>
      </c>
      <c r="AM122" s="73">
        <v>55</v>
      </c>
      <c r="AN122" s="73">
        <v>92</v>
      </c>
      <c r="AO122" s="73">
        <v>215</v>
      </c>
      <c r="AP122" s="73">
        <v>1386</v>
      </c>
      <c r="AQ122" s="73">
        <v>0</v>
      </c>
      <c r="AR122" s="73">
        <v>1797</v>
      </c>
      <c r="AT122" s="90">
        <v>2015</v>
      </c>
      <c r="AU122" s="73">
        <v>0</v>
      </c>
      <c r="AV122" s="73">
        <v>0</v>
      </c>
      <c r="AW122" s="73">
        <v>0</v>
      </c>
      <c r="AX122" s="73">
        <v>1</v>
      </c>
      <c r="AY122" s="73">
        <v>0</v>
      </c>
      <c r="AZ122" s="73">
        <v>0</v>
      </c>
      <c r="BA122" s="73">
        <v>0</v>
      </c>
      <c r="BB122" s="73">
        <v>2</v>
      </c>
      <c r="BC122" s="73">
        <v>2</v>
      </c>
      <c r="BD122" s="73">
        <v>7</v>
      </c>
      <c r="BE122" s="73">
        <v>8</v>
      </c>
      <c r="BF122" s="73">
        <v>25</v>
      </c>
      <c r="BG122" s="73">
        <v>39</v>
      </c>
      <c r="BH122" s="73">
        <v>50</v>
      </c>
      <c r="BI122" s="73">
        <v>115</v>
      </c>
      <c r="BJ122" s="73">
        <v>226</v>
      </c>
      <c r="BK122" s="73">
        <v>449</v>
      </c>
      <c r="BL122" s="73">
        <v>2111</v>
      </c>
      <c r="BM122" s="73">
        <v>0</v>
      </c>
      <c r="BN122" s="73">
        <v>3035</v>
      </c>
      <c r="BP122" s="90">
        <v>2015</v>
      </c>
    </row>
    <row r="123" spans="2:68">
      <c r="B123" s="90">
        <v>2016</v>
      </c>
      <c r="C123" s="73">
        <v>0</v>
      </c>
      <c r="D123" s="73">
        <v>0</v>
      </c>
      <c r="E123" s="73">
        <v>0</v>
      </c>
      <c r="F123" s="73">
        <v>0</v>
      </c>
      <c r="G123" s="73">
        <v>0</v>
      </c>
      <c r="H123" s="73">
        <v>0</v>
      </c>
      <c r="I123" s="73">
        <v>0</v>
      </c>
      <c r="J123" s="73">
        <v>0</v>
      </c>
      <c r="K123" s="73">
        <v>4</v>
      </c>
      <c r="L123" s="73">
        <v>3</v>
      </c>
      <c r="M123" s="73">
        <v>5</v>
      </c>
      <c r="N123" s="73">
        <v>13</v>
      </c>
      <c r="O123" s="73">
        <v>28</v>
      </c>
      <c r="P123" s="73">
        <v>43</v>
      </c>
      <c r="Q123" s="73">
        <v>71</v>
      </c>
      <c r="R123" s="73">
        <v>112</v>
      </c>
      <c r="S123" s="73">
        <v>190</v>
      </c>
      <c r="T123" s="73">
        <v>793</v>
      </c>
      <c r="U123" s="73">
        <v>0</v>
      </c>
      <c r="V123" s="73">
        <v>1262</v>
      </c>
      <c r="X123" s="90">
        <v>2016</v>
      </c>
      <c r="Y123" s="73">
        <v>0</v>
      </c>
      <c r="Z123" s="73">
        <v>0</v>
      </c>
      <c r="AA123" s="73">
        <v>0</v>
      </c>
      <c r="AB123" s="73">
        <v>0</v>
      </c>
      <c r="AC123" s="73">
        <v>0</v>
      </c>
      <c r="AD123" s="73">
        <v>0</v>
      </c>
      <c r="AE123" s="73">
        <v>1</v>
      </c>
      <c r="AF123" s="73">
        <v>1</v>
      </c>
      <c r="AG123" s="73">
        <v>1</v>
      </c>
      <c r="AH123" s="73">
        <v>3</v>
      </c>
      <c r="AI123" s="73">
        <v>2</v>
      </c>
      <c r="AJ123" s="73">
        <v>6</v>
      </c>
      <c r="AK123" s="73">
        <v>9</v>
      </c>
      <c r="AL123" s="73">
        <v>22</v>
      </c>
      <c r="AM123" s="73">
        <v>44</v>
      </c>
      <c r="AN123" s="73">
        <v>92</v>
      </c>
      <c r="AO123" s="73">
        <v>202</v>
      </c>
      <c r="AP123" s="73">
        <v>1291</v>
      </c>
      <c r="AQ123" s="73">
        <v>0</v>
      </c>
      <c r="AR123" s="73">
        <v>1674</v>
      </c>
      <c r="AT123" s="90">
        <v>2016</v>
      </c>
      <c r="AU123" s="73">
        <v>0</v>
      </c>
      <c r="AV123" s="73">
        <v>0</v>
      </c>
      <c r="AW123" s="73">
        <v>0</v>
      </c>
      <c r="AX123" s="73">
        <v>0</v>
      </c>
      <c r="AY123" s="73">
        <v>0</v>
      </c>
      <c r="AZ123" s="73">
        <v>0</v>
      </c>
      <c r="BA123" s="73">
        <v>1</v>
      </c>
      <c r="BB123" s="73">
        <v>1</v>
      </c>
      <c r="BC123" s="73">
        <v>5</v>
      </c>
      <c r="BD123" s="73">
        <v>6</v>
      </c>
      <c r="BE123" s="73">
        <v>7</v>
      </c>
      <c r="BF123" s="73">
        <v>19</v>
      </c>
      <c r="BG123" s="73">
        <v>37</v>
      </c>
      <c r="BH123" s="73">
        <v>65</v>
      </c>
      <c r="BI123" s="73">
        <v>115</v>
      </c>
      <c r="BJ123" s="73">
        <v>204</v>
      </c>
      <c r="BK123" s="73">
        <v>392</v>
      </c>
      <c r="BL123" s="73">
        <v>2084</v>
      </c>
      <c r="BM123" s="73">
        <v>0</v>
      </c>
      <c r="BN123" s="73">
        <v>2936</v>
      </c>
      <c r="BP123" s="90">
        <v>2016</v>
      </c>
    </row>
    <row r="124" spans="2:68">
      <c r="B124" s="90">
        <v>2017</v>
      </c>
      <c r="C124" s="73">
        <v>0</v>
      </c>
      <c r="D124" s="73">
        <v>0</v>
      </c>
      <c r="E124" s="73">
        <v>0</v>
      </c>
      <c r="F124" s="73">
        <v>0</v>
      </c>
      <c r="G124" s="73">
        <v>1</v>
      </c>
      <c r="H124" s="73">
        <v>0</v>
      </c>
      <c r="I124" s="73">
        <v>1</v>
      </c>
      <c r="J124" s="73">
        <v>0</v>
      </c>
      <c r="K124" s="73">
        <v>1</v>
      </c>
      <c r="L124" s="73">
        <v>3</v>
      </c>
      <c r="M124" s="73">
        <v>5</v>
      </c>
      <c r="N124" s="73">
        <v>10</v>
      </c>
      <c r="O124" s="73">
        <v>21</v>
      </c>
      <c r="P124" s="73">
        <v>29</v>
      </c>
      <c r="Q124" s="73">
        <v>73</v>
      </c>
      <c r="R124" s="73">
        <v>129</v>
      </c>
      <c r="S124" s="73">
        <v>224</v>
      </c>
      <c r="T124" s="73">
        <v>831</v>
      </c>
      <c r="U124" s="73">
        <v>0</v>
      </c>
      <c r="V124" s="73">
        <v>1328</v>
      </c>
      <c r="X124" s="90">
        <v>2017</v>
      </c>
      <c r="Y124" s="73">
        <v>0</v>
      </c>
      <c r="Z124" s="73">
        <v>0</v>
      </c>
      <c r="AA124" s="73">
        <v>0</v>
      </c>
      <c r="AB124" s="73">
        <v>0</v>
      </c>
      <c r="AC124" s="73">
        <v>0</v>
      </c>
      <c r="AD124" s="73">
        <v>1</v>
      </c>
      <c r="AE124" s="73">
        <v>1</v>
      </c>
      <c r="AF124" s="73">
        <v>0</v>
      </c>
      <c r="AG124" s="73">
        <v>2</v>
      </c>
      <c r="AH124" s="73">
        <v>2</v>
      </c>
      <c r="AI124" s="73">
        <v>2</v>
      </c>
      <c r="AJ124" s="73">
        <v>3</v>
      </c>
      <c r="AK124" s="73">
        <v>10</v>
      </c>
      <c r="AL124" s="73">
        <v>24</v>
      </c>
      <c r="AM124" s="73">
        <v>48</v>
      </c>
      <c r="AN124" s="73">
        <v>90</v>
      </c>
      <c r="AO124" s="73">
        <v>214</v>
      </c>
      <c r="AP124" s="73">
        <v>1289</v>
      </c>
      <c r="AQ124" s="73">
        <v>0</v>
      </c>
      <c r="AR124" s="73">
        <v>1686</v>
      </c>
      <c r="AT124" s="90">
        <v>2017</v>
      </c>
      <c r="AU124" s="73">
        <v>0</v>
      </c>
      <c r="AV124" s="73">
        <v>0</v>
      </c>
      <c r="AW124" s="73">
        <v>0</v>
      </c>
      <c r="AX124" s="73">
        <v>0</v>
      </c>
      <c r="AY124" s="73">
        <v>1</v>
      </c>
      <c r="AZ124" s="73">
        <v>1</v>
      </c>
      <c r="BA124" s="73">
        <v>2</v>
      </c>
      <c r="BB124" s="73">
        <v>0</v>
      </c>
      <c r="BC124" s="73">
        <v>3</v>
      </c>
      <c r="BD124" s="73">
        <v>5</v>
      </c>
      <c r="BE124" s="73">
        <v>7</v>
      </c>
      <c r="BF124" s="73">
        <v>13</v>
      </c>
      <c r="BG124" s="73">
        <v>31</v>
      </c>
      <c r="BH124" s="73">
        <v>53</v>
      </c>
      <c r="BI124" s="73">
        <v>121</v>
      </c>
      <c r="BJ124" s="73">
        <v>219</v>
      </c>
      <c r="BK124" s="73">
        <v>438</v>
      </c>
      <c r="BL124" s="73">
        <v>2120</v>
      </c>
      <c r="BM124" s="73">
        <v>0</v>
      </c>
      <c r="BN124" s="73">
        <v>3014</v>
      </c>
      <c r="BP124" s="90">
        <v>2017</v>
      </c>
    </row>
    <row r="125" spans="2:68">
      <c r="B125" s="90">
        <v>2018</v>
      </c>
      <c r="C125" s="73">
        <v>0</v>
      </c>
      <c r="D125" s="73">
        <v>0</v>
      </c>
      <c r="E125" s="73">
        <v>0</v>
      </c>
      <c r="F125" s="73">
        <v>0</v>
      </c>
      <c r="G125" s="73">
        <v>1</v>
      </c>
      <c r="H125" s="73">
        <v>0</v>
      </c>
      <c r="I125" s="73">
        <v>0</v>
      </c>
      <c r="J125" s="73">
        <v>0</v>
      </c>
      <c r="K125" s="73">
        <v>2</v>
      </c>
      <c r="L125" s="73">
        <v>0</v>
      </c>
      <c r="M125" s="73">
        <v>2</v>
      </c>
      <c r="N125" s="73">
        <v>11</v>
      </c>
      <c r="O125" s="73">
        <v>13</v>
      </c>
      <c r="P125" s="73">
        <v>37</v>
      </c>
      <c r="Q125" s="73">
        <v>73</v>
      </c>
      <c r="R125" s="73">
        <v>104</v>
      </c>
      <c r="S125" s="73">
        <v>206</v>
      </c>
      <c r="T125" s="73">
        <v>718</v>
      </c>
      <c r="U125" s="73">
        <v>0</v>
      </c>
      <c r="V125" s="73">
        <v>1167</v>
      </c>
      <c r="X125" s="90">
        <v>2018</v>
      </c>
      <c r="Y125" s="73">
        <v>0</v>
      </c>
      <c r="Z125" s="73">
        <v>0</v>
      </c>
      <c r="AA125" s="73">
        <v>0</v>
      </c>
      <c r="AB125" s="73">
        <v>0</v>
      </c>
      <c r="AC125" s="73">
        <v>0</v>
      </c>
      <c r="AD125" s="73">
        <v>0</v>
      </c>
      <c r="AE125" s="73">
        <v>0</v>
      </c>
      <c r="AF125" s="73">
        <v>1</v>
      </c>
      <c r="AG125" s="73">
        <v>1</v>
      </c>
      <c r="AH125" s="73">
        <v>1</v>
      </c>
      <c r="AI125" s="73">
        <v>2</v>
      </c>
      <c r="AJ125" s="73">
        <v>6</v>
      </c>
      <c r="AK125" s="73">
        <v>11</v>
      </c>
      <c r="AL125" s="73">
        <v>17</v>
      </c>
      <c r="AM125" s="73">
        <v>45</v>
      </c>
      <c r="AN125" s="73">
        <v>88</v>
      </c>
      <c r="AO125" s="73">
        <v>200</v>
      </c>
      <c r="AP125" s="73">
        <v>1188</v>
      </c>
      <c r="AQ125" s="73">
        <v>0</v>
      </c>
      <c r="AR125" s="73">
        <v>1560</v>
      </c>
      <c r="AT125" s="90">
        <v>2018</v>
      </c>
      <c r="AU125" s="73">
        <v>0</v>
      </c>
      <c r="AV125" s="73">
        <v>0</v>
      </c>
      <c r="AW125" s="73">
        <v>0</v>
      </c>
      <c r="AX125" s="73">
        <v>0</v>
      </c>
      <c r="AY125" s="73">
        <v>1</v>
      </c>
      <c r="AZ125" s="73">
        <v>0</v>
      </c>
      <c r="BA125" s="73">
        <v>0</v>
      </c>
      <c r="BB125" s="73">
        <v>1</v>
      </c>
      <c r="BC125" s="73">
        <v>3</v>
      </c>
      <c r="BD125" s="73">
        <v>1</v>
      </c>
      <c r="BE125" s="73">
        <v>4</v>
      </c>
      <c r="BF125" s="73">
        <v>17</v>
      </c>
      <c r="BG125" s="73">
        <v>24</v>
      </c>
      <c r="BH125" s="73">
        <v>54</v>
      </c>
      <c r="BI125" s="73">
        <v>118</v>
      </c>
      <c r="BJ125" s="73">
        <v>192</v>
      </c>
      <c r="BK125" s="73">
        <v>406</v>
      </c>
      <c r="BL125" s="73">
        <v>1906</v>
      </c>
      <c r="BM125" s="73">
        <v>0</v>
      </c>
      <c r="BN125" s="73">
        <v>2727</v>
      </c>
      <c r="BP125" s="90">
        <v>2018</v>
      </c>
    </row>
    <row r="126" spans="2:68">
      <c r="B126" s="90">
        <v>2019</v>
      </c>
      <c r="C126" s="73">
        <v>0</v>
      </c>
      <c r="D126" s="73">
        <v>0</v>
      </c>
      <c r="E126" s="73">
        <v>0</v>
      </c>
      <c r="F126" s="73">
        <v>0</v>
      </c>
      <c r="G126" s="73">
        <v>0</v>
      </c>
      <c r="H126" s="73">
        <v>2</v>
      </c>
      <c r="I126" s="73">
        <v>0</v>
      </c>
      <c r="J126" s="73">
        <v>3</v>
      </c>
      <c r="K126" s="73">
        <v>1</v>
      </c>
      <c r="L126" s="73">
        <v>5</v>
      </c>
      <c r="M126" s="73">
        <v>8</v>
      </c>
      <c r="N126" s="73">
        <v>12</v>
      </c>
      <c r="O126" s="73">
        <v>10</v>
      </c>
      <c r="P126" s="73">
        <v>30</v>
      </c>
      <c r="Q126" s="73">
        <v>75</v>
      </c>
      <c r="R126" s="73">
        <v>113</v>
      </c>
      <c r="S126" s="73">
        <v>217</v>
      </c>
      <c r="T126" s="73">
        <v>793</v>
      </c>
      <c r="U126" s="73">
        <v>0</v>
      </c>
      <c r="V126" s="73">
        <v>1269</v>
      </c>
      <c r="X126" s="90">
        <v>2019</v>
      </c>
      <c r="Y126" s="73">
        <v>0</v>
      </c>
      <c r="Z126" s="73">
        <v>0</v>
      </c>
      <c r="AA126" s="73">
        <v>0</v>
      </c>
      <c r="AB126" s="73">
        <v>0</v>
      </c>
      <c r="AC126" s="73">
        <v>0</v>
      </c>
      <c r="AD126" s="73">
        <v>1</v>
      </c>
      <c r="AE126" s="73">
        <v>1</v>
      </c>
      <c r="AF126" s="73">
        <v>0</v>
      </c>
      <c r="AG126" s="73">
        <v>0</v>
      </c>
      <c r="AH126" s="73">
        <v>0</v>
      </c>
      <c r="AI126" s="73">
        <v>3</v>
      </c>
      <c r="AJ126" s="73">
        <v>8</v>
      </c>
      <c r="AK126" s="73">
        <v>13</v>
      </c>
      <c r="AL126" s="73">
        <v>19</v>
      </c>
      <c r="AM126" s="73">
        <v>53</v>
      </c>
      <c r="AN126" s="73">
        <v>110</v>
      </c>
      <c r="AO126" s="73">
        <v>180</v>
      </c>
      <c r="AP126" s="73">
        <v>1352</v>
      </c>
      <c r="AQ126" s="73">
        <v>0</v>
      </c>
      <c r="AR126" s="73">
        <v>1740</v>
      </c>
      <c r="AT126" s="90">
        <v>2019</v>
      </c>
      <c r="AU126" s="73">
        <v>0</v>
      </c>
      <c r="AV126" s="73">
        <v>0</v>
      </c>
      <c r="AW126" s="73">
        <v>0</v>
      </c>
      <c r="AX126" s="73">
        <v>0</v>
      </c>
      <c r="AY126" s="73">
        <v>0</v>
      </c>
      <c r="AZ126" s="73">
        <v>3</v>
      </c>
      <c r="BA126" s="73">
        <v>1</v>
      </c>
      <c r="BB126" s="73">
        <v>3</v>
      </c>
      <c r="BC126" s="73">
        <v>1</v>
      </c>
      <c r="BD126" s="73">
        <v>5</v>
      </c>
      <c r="BE126" s="73">
        <v>11</v>
      </c>
      <c r="BF126" s="73">
        <v>20</v>
      </c>
      <c r="BG126" s="73">
        <v>23</v>
      </c>
      <c r="BH126" s="73">
        <v>49</v>
      </c>
      <c r="BI126" s="73">
        <v>128</v>
      </c>
      <c r="BJ126" s="73">
        <v>223</v>
      </c>
      <c r="BK126" s="73">
        <v>397</v>
      </c>
      <c r="BL126" s="73">
        <v>2145</v>
      </c>
      <c r="BM126" s="73">
        <v>0</v>
      </c>
      <c r="BN126" s="73">
        <v>3009</v>
      </c>
      <c r="BP126" s="90">
        <v>2019</v>
      </c>
    </row>
    <row r="127" spans="2:68">
      <c r="B127" s="90">
        <v>2020</v>
      </c>
      <c r="C127" s="73">
        <v>0</v>
      </c>
      <c r="D127" s="73">
        <v>0</v>
      </c>
      <c r="E127" s="73">
        <v>0</v>
      </c>
      <c r="F127" s="73">
        <v>0</v>
      </c>
      <c r="G127" s="73">
        <v>0</v>
      </c>
      <c r="H127" s="73">
        <v>1</v>
      </c>
      <c r="I127" s="73">
        <v>1</v>
      </c>
      <c r="J127" s="73">
        <v>0</v>
      </c>
      <c r="K127" s="73">
        <v>2</v>
      </c>
      <c r="L127" s="73">
        <v>2</v>
      </c>
      <c r="M127" s="73">
        <v>6</v>
      </c>
      <c r="N127" s="73">
        <v>8</v>
      </c>
      <c r="O127" s="73">
        <v>21</v>
      </c>
      <c r="P127" s="73">
        <v>43</v>
      </c>
      <c r="Q127" s="73">
        <v>73</v>
      </c>
      <c r="R127" s="73">
        <v>120</v>
      </c>
      <c r="S127" s="73">
        <v>193</v>
      </c>
      <c r="T127" s="73">
        <v>729</v>
      </c>
      <c r="U127" s="73">
        <v>0</v>
      </c>
      <c r="V127" s="73">
        <v>1199</v>
      </c>
      <c r="X127" s="90">
        <v>2020</v>
      </c>
      <c r="Y127" s="73">
        <v>0</v>
      </c>
      <c r="Z127" s="73">
        <v>0</v>
      </c>
      <c r="AA127" s="73">
        <v>0</v>
      </c>
      <c r="AB127" s="73">
        <v>0</v>
      </c>
      <c r="AC127" s="73">
        <v>0</v>
      </c>
      <c r="AD127" s="73">
        <v>1</v>
      </c>
      <c r="AE127" s="73">
        <v>1</v>
      </c>
      <c r="AF127" s="73">
        <v>1</v>
      </c>
      <c r="AG127" s="73">
        <v>0</v>
      </c>
      <c r="AH127" s="73">
        <v>3</v>
      </c>
      <c r="AI127" s="73">
        <v>7</v>
      </c>
      <c r="AJ127" s="73">
        <v>5</v>
      </c>
      <c r="AK127" s="73">
        <v>11</v>
      </c>
      <c r="AL127" s="73">
        <v>21</v>
      </c>
      <c r="AM127" s="73">
        <v>45</v>
      </c>
      <c r="AN127" s="73">
        <v>96</v>
      </c>
      <c r="AO127" s="73">
        <v>158</v>
      </c>
      <c r="AP127" s="73">
        <v>1215</v>
      </c>
      <c r="AQ127" s="73">
        <v>0</v>
      </c>
      <c r="AR127" s="73">
        <v>1564</v>
      </c>
      <c r="AT127" s="90">
        <v>2020</v>
      </c>
      <c r="AU127" s="73">
        <v>0</v>
      </c>
      <c r="AV127" s="73">
        <v>0</v>
      </c>
      <c r="AW127" s="73">
        <v>0</v>
      </c>
      <c r="AX127" s="73">
        <v>0</v>
      </c>
      <c r="AY127" s="73">
        <v>0</v>
      </c>
      <c r="AZ127" s="73">
        <v>2</v>
      </c>
      <c r="BA127" s="73">
        <v>2</v>
      </c>
      <c r="BB127" s="73">
        <v>1</v>
      </c>
      <c r="BC127" s="73">
        <v>2</v>
      </c>
      <c r="BD127" s="73">
        <v>5</v>
      </c>
      <c r="BE127" s="73">
        <v>13</v>
      </c>
      <c r="BF127" s="73">
        <v>13</v>
      </c>
      <c r="BG127" s="73">
        <v>32</v>
      </c>
      <c r="BH127" s="73">
        <v>64</v>
      </c>
      <c r="BI127" s="73">
        <v>118</v>
      </c>
      <c r="BJ127" s="73">
        <v>216</v>
      </c>
      <c r="BK127" s="73">
        <v>351</v>
      </c>
      <c r="BL127" s="73">
        <v>1944</v>
      </c>
      <c r="BM127" s="73">
        <v>0</v>
      </c>
      <c r="BN127" s="73">
        <v>2763</v>
      </c>
      <c r="BP127" s="90">
        <v>2020</v>
      </c>
    </row>
    <row r="128" spans="2:68">
      <c r="B128" s="90">
        <v>2021</v>
      </c>
      <c r="C128" s="73">
        <v>0</v>
      </c>
      <c r="D128" s="73">
        <v>0</v>
      </c>
      <c r="E128" s="73">
        <v>0</v>
      </c>
      <c r="F128" s="73">
        <v>0</v>
      </c>
      <c r="G128" s="73">
        <v>0</v>
      </c>
      <c r="H128" s="73">
        <v>1</v>
      </c>
      <c r="I128" s="73">
        <v>0</v>
      </c>
      <c r="J128" s="73">
        <v>2</v>
      </c>
      <c r="K128" s="73">
        <v>0</v>
      </c>
      <c r="L128" s="73">
        <v>1</v>
      </c>
      <c r="M128" s="73">
        <v>7</v>
      </c>
      <c r="N128" s="73">
        <v>12</v>
      </c>
      <c r="O128" s="73">
        <v>22</v>
      </c>
      <c r="P128" s="73">
        <v>37</v>
      </c>
      <c r="Q128" s="73">
        <v>81</v>
      </c>
      <c r="R128" s="73">
        <v>121</v>
      </c>
      <c r="S128" s="73">
        <v>227</v>
      </c>
      <c r="T128" s="73">
        <v>857</v>
      </c>
      <c r="U128" s="73">
        <v>0</v>
      </c>
      <c r="V128" s="73">
        <v>1368</v>
      </c>
      <c r="X128" s="90">
        <v>2021</v>
      </c>
      <c r="Y128" s="73">
        <v>0</v>
      </c>
      <c r="Z128" s="73">
        <v>0</v>
      </c>
      <c r="AA128" s="73">
        <v>0</v>
      </c>
      <c r="AB128" s="73">
        <v>0</v>
      </c>
      <c r="AC128" s="73">
        <v>0</v>
      </c>
      <c r="AD128" s="73">
        <v>0</v>
      </c>
      <c r="AE128" s="73">
        <v>1</v>
      </c>
      <c r="AF128" s="73">
        <v>2</v>
      </c>
      <c r="AG128" s="73">
        <v>1</v>
      </c>
      <c r="AH128" s="73">
        <v>1</v>
      </c>
      <c r="AI128" s="73">
        <v>4</v>
      </c>
      <c r="AJ128" s="73">
        <v>7</v>
      </c>
      <c r="AK128" s="73">
        <v>10</v>
      </c>
      <c r="AL128" s="73">
        <v>22</v>
      </c>
      <c r="AM128" s="73">
        <v>44</v>
      </c>
      <c r="AN128" s="73">
        <v>98</v>
      </c>
      <c r="AO128" s="73">
        <v>214</v>
      </c>
      <c r="AP128" s="73">
        <v>1378</v>
      </c>
      <c r="AQ128" s="73">
        <v>0</v>
      </c>
      <c r="AR128" s="73">
        <v>1782</v>
      </c>
      <c r="AT128" s="90">
        <v>2021</v>
      </c>
      <c r="AU128" s="73">
        <v>0</v>
      </c>
      <c r="AV128" s="73">
        <v>0</v>
      </c>
      <c r="AW128" s="73">
        <v>0</v>
      </c>
      <c r="AX128" s="73">
        <v>0</v>
      </c>
      <c r="AY128" s="73">
        <v>0</v>
      </c>
      <c r="AZ128" s="73">
        <v>1</v>
      </c>
      <c r="BA128" s="73">
        <v>1</v>
      </c>
      <c r="BB128" s="73">
        <v>4</v>
      </c>
      <c r="BC128" s="73">
        <v>1</v>
      </c>
      <c r="BD128" s="73">
        <v>2</v>
      </c>
      <c r="BE128" s="73">
        <v>11</v>
      </c>
      <c r="BF128" s="73">
        <v>19</v>
      </c>
      <c r="BG128" s="73">
        <v>32</v>
      </c>
      <c r="BH128" s="73">
        <v>59</v>
      </c>
      <c r="BI128" s="73">
        <v>125</v>
      </c>
      <c r="BJ128" s="73">
        <v>219</v>
      </c>
      <c r="BK128" s="73">
        <v>441</v>
      </c>
      <c r="BL128" s="73">
        <v>2235</v>
      </c>
      <c r="BM128" s="73">
        <v>0</v>
      </c>
      <c r="BN128" s="73">
        <v>3150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v>
      </c>
      <c r="D104" s="74">
        <v>0</v>
      </c>
      <c r="E104" s="74">
        <v>0</v>
      </c>
      <c r="F104" s="74">
        <v>0.15370990000000001</v>
      </c>
      <c r="G104" s="74">
        <v>0.1461924</v>
      </c>
      <c r="H104" s="74">
        <v>0.13856540000000001</v>
      </c>
      <c r="I104" s="74">
        <v>0</v>
      </c>
      <c r="J104" s="74">
        <v>0.13618430000000001</v>
      </c>
      <c r="K104" s="74">
        <v>0.1463248</v>
      </c>
      <c r="L104" s="74">
        <v>0.77234150000000001</v>
      </c>
      <c r="M104" s="74">
        <v>1.0808746</v>
      </c>
      <c r="N104" s="74">
        <v>2.7756767</v>
      </c>
      <c r="O104" s="74">
        <v>7.2284065000000002</v>
      </c>
      <c r="P104" s="74">
        <v>15.191276</v>
      </c>
      <c r="Q104" s="74">
        <v>30.660520000000002</v>
      </c>
      <c r="R104" s="74">
        <v>90.461353000000003</v>
      </c>
      <c r="S104" s="74">
        <v>265.33537000000001</v>
      </c>
      <c r="T104" s="74">
        <v>761.05415000000005</v>
      </c>
      <c r="U104" s="74">
        <v>12.37416</v>
      </c>
      <c r="V104" s="74">
        <v>19.50037</v>
      </c>
      <c r="X104" s="90">
        <v>1997</v>
      </c>
      <c r="Y104" s="74">
        <v>0</v>
      </c>
      <c r="Z104" s="74">
        <v>0</v>
      </c>
      <c r="AA104" s="74">
        <v>0</v>
      </c>
      <c r="AB104" s="74">
        <v>0</v>
      </c>
      <c r="AC104" s="74">
        <v>0</v>
      </c>
      <c r="AD104" s="74">
        <v>0</v>
      </c>
      <c r="AE104" s="74">
        <v>0</v>
      </c>
      <c r="AF104" s="74">
        <v>0.1352342</v>
      </c>
      <c r="AG104" s="74">
        <v>0</v>
      </c>
      <c r="AH104" s="74">
        <v>0</v>
      </c>
      <c r="AI104" s="74">
        <v>0.7483784</v>
      </c>
      <c r="AJ104" s="74">
        <v>1.4320834</v>
      </c>
      <c r="AK104" s="74">
        <v>5.8054509999999997</v>
      </c>
      <c r="AL104" s="74">
        <v>8.2758778</v>
      </c>
      <c r="AM104" s="74">
        <v>21.718449</v>
      </c>
      <c r="AN104" s="74">
        <v>72.513757999999996</v>
      </c>
      <c r="AO104" s="74">
        <v>184.99163999999999</v>
      </c>
      <c r="AP104" s="74">
        <v>808.00877000000003</v>
      </c>
      <c r="AQ104" s="74">
        <v>19.952821</v>
      </c>
      <c r="AR104" s="74">
        <v>17.510439000000002</v>
      </c>
      <c r="AT104" s="90">
        <v>1997</v>
      </c>
      <c r="AU104" s="74">
        <v>0</v>
      </c>
      <c r="AV104" s="74">
        <v>0</v>
      </c>
      <c r="AW104" s="74">
        <v>0</v>
      </c>
      <c r="AX104" s="74">
        <v>7.8740699999999997E-2</v>
      </c>
      <c r="AY104" s="74">
        <v>7.4108099999999996E-2</v>
      </c>
      <c r="AZ104" s="74">
        <v>6.9295099999999998E-2</v>
      </c>
      <c r="BA104" s="74">
        <v>0</v>
      </c>
      <c r="BB104" s="74">
        <v>0.13570760000000001</v>
      </c>
      <c r="BC104" s="74">
        <v>7.2883199999999995E-2</v>
      </c>
      <c r="BD104" s="74">
        <v>0.38846599999999998</v>
      </c>
      <c r="BE104" s="74">
        <v>0.91777220000000004</v>
      </c>
      <c r="BF104" s="74">
        <v>2.1144207000000002</v>
      </c>
      <c r="BG104" s="74">
        <v>6.5149198999999998</v>
      </c>
      <c r="BH104" s="74">
        <v>11.659513</v>
      </c>
      <c r="BI104" s="74">
        <v>25.847791000000001</v>
      </c>
      <c r="BJ104" s="74">
        <v>80.152198999999996</v>
      </c>
      <c r="BK104" s="74">
        <v>215.26201</v>
      </c>
      <c r="BL104" s="74">
        <v>793.93874000000005</v>
      </c>
      <c r="BM104" s="74">
        <v>16.186256</v>
      </c>
      <c r="BN104" s="74">
        <v>18.417041999999999</v>
      </c>
      <c r="BP104" s="90">
        <v>1997</v>
      </c>
    </row>
    <row r="105" spans="2:68">
      <c r="B105" s="90">
        <v>1998</v>
      </c>
      <c r="C105" s="74">
        <v>0</v>
      </c>
      <c r="D105" s="74">
        <v>0</v>
      </c>
      <c r="E105" s="74">
        <v>0</v>
      </c>
      <c r="F105" s="74">
        <v>0.3056548</v>
      </c>
      <c r="G105" s="74">
        <v>0</v>
      </c>
      <c r="H105" s="74">
        <v>0</v>
      </c>
      <c r="I105" s="74">
        <v>0</v>
      </c>
      <c r="J105" s="74">
        <v>0</v>
      </c>
      <c r="K105" s="74">
        <v>0</v>
      </c>
      <c r="L105" s="74">
        <v>0.3068652</v>
      </c>
      <c r="M105" s="74">
        <v>1.0188556</v>
      </c>
      <c r="N105" s="74">
        <v>2.0155014000000002</v>
      </c>
      <c r="O105" s="74">
        <v>3.2440411</v>
      </c>
      <c r="P105" s="74">
        <v>10.792078999999999</v>
      </c>
      <c r="Q105" s="74">
        <v>30.692927999999998</v>
      </c>
      <c r="R105" s="74">
        <v>83.162582999999998</v>
      </c>
      <c r="S105" s="74">
        <v>233.29490000000001</v>
      </c>
      <c r="T105" s="74">
        <v>722.19192999999996</v>
      </c>
      <c r="U105" s="74">
        <v>11.554511</v>
      </c>
      <c r="V105" s="74">
        <v>17.799997999999999</v>
      </c>
      <c r="X105" s="90">
        <v>1998</v>
      </c>
      <c r="Y105" s="74">
        <v>0</v>
      </c>
      <c r="Z105" s="74">
        <v>0</v>
      </c>
      <c r="AA105" s="74">
        <v>0</v>
      </c>
      <c r="AB105" s="74">
        <v>0</v>
      </c>
      <c r="AC105" s="74">
        <v>0</v>
      </c>
      <c r="AD105" s="74">
        <v>0</v>
      </c>
      <c r="AE105" s="74">
        <v>0.14167959999999999</v>
      </c>
      <c r="AF105" s="74">
        <v>0.13355359999999999</v>
      </c>
      <c r="AG105" s="74">
        <v>0.14308399999999999</v>
      </c>
      <c r="AH105" s="74">
        <v>0.30751539999999999</v>
      </c>
      <c r="AI105" s="74">
        <v>0.87790449999999998</v>
      </c>
      <c r="AJ105" s="74">
        <v>0.4640048</v>
      </c>
      <c r="AK105" s="74">
        <v>2.9700590999999998</v>
      </c>
      <c r="AL105" s="74">
        <v>10.660182000000001</v>
      </c>
      <c r="AM105" s="74">
        <v>18.224729</v>
      </c>
      <c r="AN105" s="74">
        <v>57.984893999999997</v>
      </c>
      <c r="AO105" s="74">
        <v>175.08685</v>
      </c>
      <c r="AP105" s="74">
        <v>727.92340000000002</v>
      </c>
      <c r="AQ105" s="74">
        <v>18.442105000000002</v>
      </c>
      <c r="AR105" s="74">
        <v>15.709434999999999</v>
      </c>
      <c r="AT105" s="90">
        <v>1998</v>
      </c>
      <c r="AU105" s="74">
        <v>0</v>
      </c>
      <c r="AV105" s="74">
        <v>0</v>
      </c>
      <c r="AW105" s="74">
        <v>0</v>
      </c>
      <c r="AX105" s="74">
        <v>0.15653139999999999</v>
      </c>
      <c r="AY105" s="74">
        <v>0</v>
      </c>
      <c r="AZ105" s="74">
        <v>0</v>
      </c>
      <c r="BA105" s="74">
        <v>7.1188100000000004E-2</v>
      </c>
      <c r="BB105" s="74">
        <v>6.7053100000000004E-2</v>
      </c>
      <c r="BC105" s="74">
        <v>7.1935499999999999E-2</v>
      </c>
      <c r="BD105" s="74">
        <v>0.30718990000000002</v>
      </c>
      <c r="BE105" s="74">
        <v>0.94955780000000001</v>
      </c>
      <c r="BF105" s="74">
        <v>1.2534627</v>
      </c>
      <c r="BG105" s="74">
        <v>3.1069661000000002</v>
      </c>
      <c r="BH105" s="74">
        <v>10.724822</v>
      </c>
      <c r="BI105" s="74">
        <v>24.028549000000002</v>
      </c>
      <c r="BJ105" s="74">
        <v>68.748394000000005</v>
      </c>
      <c r="BK105" s="74">
        <v>197.10590999999999</v>
      </c>
      <c r="BL105" s="74">
        <v>726.18557999999996</v>
      </c>
      <c r="BM105" s="74">
        <v>15.020757</v>
      </c>
      <c r="BN105" s="74">
        <v>16.587768000000001</v>
      </c>
      <c r="BP105" s="90">
        <v>1998</v>
      </c>
    </row>
    <row r="106" spans="2:68">
      <c r="B106" s="90">
        <v>1999</v>
      </c>
      <c r="C106" s="74">
        <v>0</v>
      </c>
      <c r="D106" s="74">
        <v>0</v>
      </c>
      <c r="E106" s="74">
        <v>0</v>
      </c>
      <c r="F106" s="74">
        <v>0.1511807</v>
      </c>
      <c r="G106" s="74">
        <v>0</v>
      </c>
      <c r="H106" s="74">
        <v>0</v>
      </c>
      <c r="I106" s="74">
        <v>0.28669309999999998</v>
      </c>
      <c r="J106" s="74">
        <v>0.13387879999999999</v>
      </c>
      <c r="K106" s="74">
        <v>0.1424175</v>
      </c>
      <c r="L106" s="74">
        <v>0.45550059999999998</v>
      </c>
      <c r="M106" s="74">
        <v>1.1462238</v>
      </c>
      <c r="N106" s="74">
        <v>1.5012019999999999</v>
      </c>
      <c r="O106" s="74">
        <v>4.9656326000000002</v>
      </c>
      <c r="P106" s="74">
        <v>10.548268999999999</v>
      </c>
      <c r="Q106" s="74">
        <v>26.979583999999999</v>
      </c>
      <c r="R106" s="74">
        <v>71.587731000000005</v>
      </c>
      <c r="S106" s="74">
        <v>196.52332000000001</v>
      </c>
      <c r="T106" s="74">
        <v>639.74134000000004</v>
      </c>
      <c r="U106" s="74">
        <v>10.588742</v>
      </c>
      <c r="V106" s="74">
        <v>15.705154</v>
      </c>
      <c r="X106" s="90">
        <v>1999</v>
      </c>
      <c r="Y106" s="74">
        <v>0</v>
      </c>
      <c r="Z106" s="74">
        <v>0</v>
      </c>
      <c r="AA106" s="74">
        <v>0</v>
      </c>
      <c r="AB106" s="74">
        <v>0</v>
      </c>
      <c r="AC106" s="74">
        <v>0</v>
      </c>
      <c r="AD106" s="74">
        <v>0</v>
      </c>
      <c r="AE106" s="74">
        <v>0</v>
      </c>
      <c r="AF106" s="74">
        <v>0</v>
      </c>
      <c r="AG106" s="74">
        <v>0</v>
      </c>
      <c r="AH106" s="74">
        <v>0.45336460000000001</v>
      </c>
      <c r="AI106" s="74">
        <v>0.84111499999999995</v>
      </c>
      <c r="AJ106" s="74">
        <v>0.88895800000000003</v>
      </c>
      <c r="AK106" s="74">
        <v>3.4037918</v>
      </c>
      <c r="AL106" s="74">
        <v>6.9758519000000003</v>
      </c>
      <c r="AM106" s="74">
        <v>17.805999</v>
      </c>
      <c r="AN106" s="74">
        <v>59.455800000000004</v>
      </c>
      <c r="AO106" s="74">
        <v>167.03479999999999</v>
      </c>
      <c r="AP106" s="74">
        <v>694.45705999999996</v>
      </c>
      <c r="AQ106" s="74">
        <v>18.211272999999998</v>
      </c>
      <c r="AR106" s="74">
        <v>15.027672000000001</v>
      </c>
      <c r="AT106" s="90">
        <v>1999</v>
      </c>
      <c r="AU106" s="74">
        <v>0</v>
      </c>
      <c r="AV106" s="74">
        <v>0</v>
      </c>
      <c r="AW106" s="74">
        <v>0</v>
      </c>
      <c r="AX106" s="74">
        <v>7.7344399999999994E-2</v>
      </c>
      <c r="AY106" s="74">
        <v>0</v>
      </c>
      <c r="AZ106" s="74">
        <v>0</v>
      </c>
      <c r="BA106" s="74">
        <v>0.14238300000000001</v>
      </c>
      <c r="BB106" s="74">
        <v>6.6625799999999999E-2</v>
      </c>
      <c r="BC106" s="74">
        <v>7.0782200000000003E-2</v>
      </c>
      <c r="BD106" s="74">
        <v>0.4544301</v>
      </c>
      <c r="BE106" s="74">
        <v>0.99572669999999996</v>
      </c>
      <c r="BF106" s="74">
        <v>1.2005352</v>
      </c>
      <c r="BG106" s="74">
        <v>4.1854303000000002</v>
      </c>
      <c r="BH106" s="74">
        <v>8.7297218999999995</v>
      </c>
      <c r="BI106" s="74">
        <v>22.109608999999999</v>
      </c>
      <c r="BJ106" s="74">
        <v>64.676850000000002</v>
      </c>
      <c r="BK106" s="74">
        <v>178.26525000000001</v>
      </c>
      <c r="BL106" s="74">
        <v>677.78629000000001</v>
      </c>
      <c r="BM106" s="74">
        <v>14.426759000000001</v>
      </c>
      <c r="BN106" s="74">
        <v>15.420078</v>
      </c>
      <c r="BP106" s="90">
        <v>1999</v>
      </c>
    </row>
    <row r="107" spans="2:68">
      <c r="B107" s="90">
        <v>2000</v>
      </c>
      <c r="C107" s="74">
        <v>0</v>
      </c>
      <c r="D107" s="74">
        <v>0</v>
      </c>
      <c r="E107" s="74">
        <v>0</v>
      </c>
      <c r="F107" s="74">
        <v>0</v>
      </c>
      <c r="G107" s="74">
        <v>0</v>
      </c>
      <c r="H107" s="74">
        <v>0</v>
      </c>
      <c r="I107" s="74">
        <v>0.28400579999999997</v>
      </c>
      <c r="J107" s="74">
        <v>0.13439789999999999</v>
      </c>
      <c r="K107" s="74">
        <v>0.27943030000000002</v>
      </c>
      <c r="L107" s="74">
        <v>0.1507754</v>
      </c>
      <c r="M107" s="74">
        <v>0.7930239</v>
      </c>
      <c r="N107" s="74">
        <v>1.6424574999999999</v>
      </c>
      <c r="O107" s="74">
        <v>3.2644042</v>
      </c>
      <c r="P107" s="74">
        <v>9.6997032000000001</v>
      </c>
      <c r="Q107" s="74">
        <v>24.858491000000001</v>
      </c>
      <c r="R107" s="74">
        <v>73.330247</v>
      </c>
      <c r="S107" s="74">
        <v>168.34305000000001</v>
      </c>
      <c r="T107" s="74">
        <v>629.55944</v>
      </c>
      <c r="U107" s="74">
        <v>10.398725000000001</v>
      </c>
      <c r="V107" s="74">
        <v>14.924030999999999</v>
      </c>
      <c r="X107" s="90">
        <v>2000</v>
      </c>
      <c r="Y107" s="74">
        <v>0</v>
      </c>
      <c r="Z107" s="74">
        <v>0</v>
      </c>
      <c r="AA107" s="74">
        <v>0</v>
      </c>
      <c r="AB107" s="74">
        <v>0</v>
      </c>
      <c r="AC107" s="74">
        <v>0</v>
      </c>
      <c r="AD107" s="74">
        <v>0</v>
      </c>
      <c r="AE107" s="74">
        <v>0</v>
      </c>
      <c r="AF107" s="74">
        <v>0.26592169999999998</v>
      </c>
      <c r="AG107" s="74">
        <v>0</v>
      </c>
      <c r="AH107" s="74">
        <v>0.1492076</v>
      </c>
      <c r="AI107" s="74">
        <v>0.16148670000000001</v>
      </c>
      <c r="AJ107" s="74">
        <v>0.63766290000000003</v>
      </c>
      <c r="AK107" s="74">
        <v>4.0576388000000003</v>
      </c>
      <c r="AL107" s="74">
        <v>4.9579015999999996</v>
      </c>
      <c r="AM107" s="74">
        <v>14.780093000000001</v>
      </c>
      <c r="AN107" s="74">
        <v>54.209640999999998</v>
      </c>
      <c r="AO107" s="74">
        <v>150.95098999999999</v>
      </c>
      <c r="AP107" s="74">
        <v>650.83523000000002</v>
      </c>
      <c r="AQ107" s="74">
        <v>17.338982999999999</v>
      </c>
      <c r="AR107" s="74">
        <v>13.815685999999999</v>
      </c>
      <c r="AT107" s="90">
        <v>2000</v>
      </c>
      <c r="AU107" s="74">
        <v>0</v>
      </c>
      <c r="AV107" s="74">
        <v>0</v>
      </c>
      <c r="AW107" s="74">
        <v>0</v>
      </c>
      <c r="AX107" s="74">
        <v>0</v>
      </c>
      <c r="AY107" s="74">
        <v>0</v>
      </c>
      <c r="AZ107" s="74">
        <v>0</v>
      </c>
      <c r="BA107" s="74">
        <v>0.14102229999999999</v>
      </c>
      <c r="BB107" s="74">
        <v>0.20051330000000001</v>
      </c>
      <c r="BC107" s="74">
        <v>0.13884250000000001</v>
      </c>
      <c r="BD107" s="74">
        <v>0.14998739999999999</v>
      </c>
      <c r="BE107" s="74">
        <v>0.48009829999999998</v>
      </c>
      <c r="BF107" s="74">
        <v>1.1487734999999999</v>
      </c>
      <c r="BG107" s="74">
        <v>3.6590612999999999</v>
      </c>
      <c r="BH107" s="74">
        <v>7.2830614000000002</v>
      </c>
      <c r="BI107" s="74">
        <v>19.548259999999999</v>
      </c>
      <c r="BJ107" s="74">
        <v>62.485370000000003</v>
      </c>
      <c r="BK107" s="74">
        <v>157.64752999999999</v>
      </c>
      <c r="BL107" s="74">
        <v>644.30834000000004</v>
      </c>
      <c r="BM107" s="74">
        <v>13.894727</v>
      </c>
      <c r="BN107" s="74">
        <v>14.347592000000001</v>
      </c>
      <c r="BP107" s="90">
        <v>2000</v>
      </c>
    </row>
    <row r="108" spans="2:68">
      <c r="B108" s="90">
        <v>2001</v>
      </c>
      <c r="C108" s="74">
        <v>0</v>
      </c>
      <c r="D108" s="74">
        <v>0</v>
      </c>
      <c r="E108" s="74">
        <v>0</v>
      </c>
      <c r="F108" s="74">
        <v>0</v>
      </c>
      <c r="G108" s="74">
        <v>0</v>
      </c>
      <c r="H108" s="74">
        <v>0</v>
      </c>
      <c r="I108" s="74">
        <v>0.1384177</v>
      </c>
      <c r="J108" s="74">
        <v>0.13570789999999999</v>
      </c>
      <c r="K108" s="74">
        <v>0</v>
      </c>
      <c r="L108" s="74">
        <v>0.29810389999999998</v>
      </c>
      <c r="M108" s="74">
        <v>0.77145019999999997</v>
      </c>
      <c r="N108" s="74">
        <v>2.3556200999999999</v>
      </c>
      <c r="O108" s="74">
        <v>6.0800178999999996</v>
      </c>
      <c r="P108" s="74">
        <v>7.2002664000000003</v>
      </c>
      <c r="Q108" s="74">
        <v>21.558800999999999</v>
      </c>
      <c r="R108" s="74">
        <v>67.309949000000003</v>
      </c>
      <c r="S108" s="74">
        <v>159.36192</v>
      </c>
      <c r="T108" s="74">
        <v>604.66773999999998</v>
      </c>
      <c r="U108" s="74">
        <v>10.270004999999999</v>
      </c>
      <c r="V108" s="74">
        <v>14.206775</v>
      </c>
      <c r="X108" s="90">
        <v>2001</v>
      </c>
      <c r="Y108" s="74">
        <v>0</v>
      </c>
      <c r="Z108" s="74">
        <v>0</v>
      </c>
      <c r="AA108" s="74">
        <v>0</v>
      </c>
      <c r="AB108" s="74">
        <v>0</v>
      </c>
      <c r="AC108" s="74">
        <v>0</v>
      </c>
      <c r="AD108" s="74">
        <v>0.14295720000000001</v>
      </c>
      <c r="AE108" s="74">
        <v>0</v>
      </c>
      <c r="AF108" s="74">
        <v>0</v>
      </c>
      <c r="AG108" s="74">
        <v>0.27018150000000002</v>
      </c>
      <c r="AH108" s="74">
        <v>0.29440430000000001</v>
      </c>
      <c r="AI108" s="74">
        <v>0.31062889999999999</v>
      </c>
      <c r="AJ108" s="74">
        <v>0.81208550000000002</v>
      </c>
      <c r="AK108" s="74">
        <v>2.9608794000000001</v>
      </c>
      <c r="AL108" s="74">
        <v>8.1259051000000007</v>
      </c>
      <c r="AM108" s="74">
        <v>15.034791</v>
      </c>
      <c r="AN108" s="74">
        <v>49.650550000000003</v>
      </c>
      <c r="AO108" s="74">
        <v>140.19438</v>
      </c>
      <c r="AP108" s="74">
        <v>606.34353999999996</v>
      </c>
      <c r="AQ108" s="74">
        <v>16.781849000000001</v>
      </c>
      <c r="AR108" s="74">
        <v>13.016011000000001</v>
      </c>
      <c r="AT108" s="90">
        <v>2001</v>
      </c>
      <c r="AU108" s="74">
        <v>0</v>
      </c>
      <c r="AV108" s="74">
        <v>0</v>
      </c>
      <c r="AW108" s="74">
        <v>0</v>
      </c>
      <c r="AX108" s="74">
        <v>0</v>
      </c>
      <c r="AY108" s="74">
        <v>0</v>
      </c>
      <c r="AZ108" s="74">
        <v>7.1745900000000001E-2</v>
      </c>
      <c r="BA108" s="74">
        <v>6.8605899999999997E-2</v>
      </c>
      <c r="BB108" s="74">
        <v>6.74294E-2</v>
      </c>
      <c r="BC108" s="74">
        <v>0.1360392</v>
      </c>
      <c r="BD108" s="74">
        <v>0.29624250000000002</v>
      </c>
      <c r="BE108" s="74">
        <v>0.54180200000000001</v>
      </c>
      <c r="BF108" s="74">
        <v>1.5968399</v>
      </c>
      <c r="BG108" s="74">
        <v>4.5317147000000002</v>
      </c>
      <c r="BH108" s="74">
        <v>7.6707704999999997</v>
      </c>
      <c r="BI108" s="74">
        <v>18.136998999999999</v>
      </c>
      <c r="BJ108" s="74">
        <v>57.381244000000002</v>
      </c>
      <c r="BK108" s="74">
        <v>147.64245</v>
      </c>
      <c r="BL108" s="74">
        <v>605.82595000000003</v>
      </c>
      <c r="BM108" s="74">
        <v>13.551442</v>
      </c>
      <c r="BN108" s="74">
        <v>13.546289</v>
      </c>
      <c r="BP108" s="90">
        <v>2001</v>
      </c>
    </row>
    <row r="109" spans="2:68">
      <c r="B109" s="90">
        <v>2002</v>
      </c>
      <c r="C109" s="74">
        <v>0</v>
      </c>
      <c r="D109" s="74">
        <v>0</v>
      </c>
      <c r="E109" s="74">
        <v>0</v>
      </c>
      <c r="F109" s="74">
        <v>0</v>
      </c>
      <c r="G109" s="74">
        <v>0.1495235</v>
      </c>
      <c r="H109" s="74">
        <v>0</v>
      </c>
      <c r="I109" s="74">
        <v>0.27066750000000001</v>
      </c>
      <c r="J109" s="74">
        <v>0</v>
      </c>
      <c r="K109" s="74">
        <v>0.2684182</v>
      </c>
      <c r="L109" s="74">
        <v>0.88095509999999999</v>
      </c>
      <c r="M109" s="74">
        <v>0.93083289999999996</v>
      </c>
      <c r="N109" s="74">
        <v>2.1982691999999999</v>
      </c>
      <c r="O109" s="74">
        <v>4.9638584000000003</v>
      </c>
      <c r="P109" s="74">
        <v>10.251844</v>
      </c>
      <c r="Q109" s="74">
        <v>24.550298000000002</v>
      </c>
      <c r="R109" s="74">
        <v>66.146715999999998</v>
      </c>
      <c r="S109" s="74">
        <v>153.24315999999999</v>
      </c>
      <c r="T109" s="74">
        <v>606.21100000000001</v>
      </c>
      <c r="U109" s="74">
        <v>10.67647</v>
      </c>
      <c r="V109" s="74">
        <v>14.324444</v>
      </c>
      <c r="X109" s="90">
        <v>2002</v>
      </c>
      <c r="Y109" s="74">
        <v>0</v>
      </c>
      <c r="Z109" s="74">
        <v>0</v>
      </c>
      <c r="AA109" s="74">
        <v>0</v>
      </c>
      <c r="AB109" s="74">
        <v>0</v>
      </c>
      <c r="AC109" s="74">
        <v>0.15458530000000001</v>
      </c>
      <c r="AD109" s="74">
        <v>0</v>
      </c>
      <c r="AE109" s="74">
        <v>0.13301830000000001</v>
      </c>
      <c r="AF109" s="74">
        <v>0</v>
      </c>
      <c r="AG109" s="74">
        <v>0.13236990000000001</v>
      </c>
      <c r="AH109" s="74">
        <v>0.29001270000000001</v>
      </c>
      <c r="AI109" s="74">
        <v>0.46604689999999999</v>
      </c>
      <c r="AJ109" s="74">
        <v>1.1277771999999999</v>
      </c>
      <c r="AK109" s="74">
        <v>3.3635573000000001</v>
      </c>
      <c r="AL109" s="74">
        <v>5.9649600999999999</v>
      </c>
      <c r="AM109" s="74">
        <v>16.680567</v>
      </c>
      <c r="AN109" s="74">
        <v>46.909615000000002</v>
      </c>
      <c r="AO109" s="74">
        <v>139.90689</v>
      </c>
      <c r="AP109" s="74">
        <v>618.32191</v>
      </c>
      <c r="AQ109" s="74">
        <v>17.271356000000001</v>
      </c>
      <c r="AR109" s="74">
        <v>13.122717</v>
      </c>
      <c r="AT109" s="90">
        <v>2002</v>
      </c>
      <c r="AU109" s="74">
        <v>0</v>
      </c>
      <c r="AV109" s="74">
        <v>0</v>
      </c>
      <c r="AW109" s="74">
        <v>0</v>
      </c>
      <c r="AX109" s="74">
        <v>0</v>
      </c>
      <c r="AY109" s="74">
        <v>0.15201229999999999</v>
      </c>
      <c r="AZ109" s="74">
        <v>0</v>
      </c>
      <c r="BA109" s="74">
        <v>0.20124909999999999</v>
      </c>
      <c r="BB109" s="74">
        <v>0</v>
      </c>
      <c r="BC109" s="74">
        <v>0.19992470000000001</v>
      </c>
      <c r="BD109" s="74">
        <v>0.58364170000000004</v>
      </c>
      <c r="BE109" s="74">
        <v>0.69859720000000003</v>
      </c>
      <c r="BF109" s="74">
        <v>1.6699075000000001</v>
      </c>
      <c r="BG109" s="74">
        <v>4.1702212999999997</v>
      </c>
      <c r="BH109" s="74">
        <v>8.0754710000000003</v>
      </c>
      <c r="BI109" s="74">
        <v>20.438979</v>
      </c>
      <c r="BJ109" s="74">
        <v>55.411718999999998</v>
      </c>
      <c r="BK109" s="74">
        <v>145.15134</v>
      </c>
      <c r="BL109" s="74">
        <v>614.56161999999995</v>
      </c>
      <c r="BM109" s="74">
        <v>13.99831</v>
      </c>
      <c r="BN109" s="74">
        <v>13.694338</v>
      </c>
      <c r="BP109" s="90">
        <v>2002</v>
      </c>
    </row>
    <row r="110" spans="2:68">
      <c r="B110" s="90">
        <v>2003</v>
      </c>
      <c r="C110" s="74">
        <v>0.15370049999999999</v>
      </c>
      <c r="D110" s="74">
        <v>0</v>
      </c>
      <c r="E110" s="74">
        <v>0</v>
      </c>
      <c r="F110" s="74">
        <v>0</v>
      </c>
      <c r="G110" s="74">
        <v>0.1456134</v>
      </c>
      <c r="H110" s="74">
        <v>0.147866</v>
      </c>
      <c r="I110" s="74">
        <v>0.26747840000000001</v>
      </c>
      <c r="J110" s="74">
        <v>0</v>
      </c>
      <c r="K110" s="74">
        <v>0.13240579999999999</v>
      </c>
      <c r="L110" s="74">
        <v>0.57740139999999995</v>
      </c>
      <c r="M110" s="74">
        <v>0.46349869999999999</v>
      </c>
      <c r="N110" s="74">
        <v>1.7297985</v>
      </c>
      <c r="O110" s="74">
        <v>4.3792423999999999</v>
      </c>
      <c r="P110" s="74">
        <v>9.4098860999999996</v>
      </c>
      <c r="Q110" s="74">
        <v>22.058529</v>
      </c>
      <c r="R110" s="74">
        <v>62.290610999999998</v>
      </c>
      <c r="S110" s="74">
        <v>147.26517000000001</v>
      </c>
      <c r="T110" s="74">
        <v>537.02364999999998</v>
      </c>
      <c r="U110" s="74">
        <v>9.9002850000000002</v>
      </c>
      <c r="V110" s="74">
        <v>12.971178999999999</v>
      </c>
      <c r="X110" s="90">
        <v>2003</v>
      </c>
      <c r="Y110" s="74">
        <v>0</v>
      </c>
      <c r="Z110" s="74">
        <v>0</v>
      </c>
      <c r="AA110" s="74">
        <v>0</v>
      </c>
      <c r="AB110" s="74">
        <v>0</v>
      </c>
      <c r="AC110" s="74">
        <v>0</v>
      </c>
      <c r="AD110" s="74">
        <v>0</v>
      </c>
      <c r="AE110" s="74">
        <v>0</v>
      </c>
      <c r="AF110" s="74">
        <v>0.13681109999999999</v>
      </c>
      <c r="AG110" s="74">
        <v>0</v>
      </c>
      <c r="AH110" s="74">
        <v>0.14226430000000001</v>
      </c>
      <c r="AI110" s="74">
        <v>0.30763220000000002</v>
      </c>
      <c r="AJ110" s="74">
        <v>0.88326740000000004</v>
      </c>
      <c r="AK110" s="74">
        <v>2.1066824</v>
      </c>
      <c r="AL110" s="74">
        <v>6.9261479000000001</v>
      </c>
      <c r="AM110" s="74">
        <v>13.497968</v>
      </c>
      <c r="AN110" s="74">
        <v>43.423243999999997</v>
      </c>
      <c r="AO110" s="74">
        <v>108.8189</v>
      </c>
      <c r="AP110" s="74">
        <v>525.17731000000003</v>
      </c>
      <c r="AQ110" s="74">
        <v>14.728475</v>
      </c>
      <c r="AR110" s="74">
        <v>11.050582</v>
      </c>
      <c r="AT110" s="90">
        <v>2003</v>
      </c>
      <c r="AU110" s="74">
        <v>7.8793799999999997E-2</v>
      </c>
      <c r="AV110" s="74">
        <v>0</v>
      </c>
      <c r="AW110" s="74">
        <v>0</v>
      </c>
      <c r="AX110" s="74">
        <v>0</v>
      </c>
      <c r="AY110" s="74">
        <v>7.4073399999999998E-2</v>
      </c>
      <c r="AZ110" s="74">
        <v>7.4111999999999997E-2</v>
      </c>
      <c r="BA110" s="74">
        <v>0.13254250000000001</v>
      </c>
      <c r="BB110" s="74">
        <v>6.8879399999999993E-2</v>
      </c>
      <c r="BC110" s="74">
        <v>6.5747299999999995E-2</v>
      </c>
      <c r="BD110" s="74">
        <v>0.35824929999999999</v>
      </c>
      <c r="BE110" s="74">
        <v>0.38539269999999998</v>
      </c>
      <c r="BF110" s="74">
        <v>1.3109801999999999</v>
      </c>
      <c r="BG110" s="74">
        <v>3.2517417000000002</v>
      </c>
      <c r="BH110" s="74">
        <v>8.1501196</v>
      </c>
      <c r="BI110" s="74">
        <v>17.594961000000001</v>
      </c>
      <c r="BJ110" s="74">
        <v>51.843739999999997</v>
      </c>
      <c r="BK110" s="74">
        <v>124.07974</v>
      </c>
      <c r="BL110" s="74">
        <v>528.87144000000001</v>
      </c>
      <c r="BM110" s="74">
        <v>12.332196</v>
      </c>
      <c r="BN110" s="74">
        <v>11.879918</v>
      </c>
      <c r="BP110" s="90">
        <v>2003</v>
      </c>
    </row>
    <row r="111" spans="2:68">
      <c r="B111" s="90">
        <v>2004</v>
      </c>
      <c r="C111" s="74">
        <v>0.1534915</v>
      </c>
      <c r="D111" s="74">
        <v>0.14717069999999999</v>
      </c>
      <c r="E111" s="74">
        <v>0.14116580000000001</v>
      </c>
      <c r="F111" s="74">
        <v>0</v>
      </c>
      <c r="G111" s="74">
        <v>0</v>
      </c>
      <c r="H111" s="74">
        <v>0.1481286</v>
      </c>
      <c r="I111" s="74">
        <v>0</v>
      </c>
      <c r="J111" s="74">
        <v>0.13878650000000001</v>
      </c>
      <c r="K111" s="74">
        <v>0.3950108</v>
      </c>
      <c r="L111" s="74">
        <v>0.28289140000000002</v>
      </c>
      <c r="M111" s="74">
        <v>0.61327869999999995</v>
      </c>
      <c r="N111" s="74">
        <v>1.6727806999999999</v>
      </c>
      <c r="O111" s="74">
        <v>4.2176296999999998</v>
      </c>
      <c r="P111" s="74">
        <v>8.0304825999999991</v>
      </c>
      <c r="Q111" s="74">
        <v>18.808356</v>
      </c>
      <c r="R111" s="74">
        <v>55.551668999999997</v>
      </c>
      <c r="S111" s="74">
        <v>134.06411</v>
      </c>
      <c r="T111" s="74">
        <v>462.17410999999998</v>
      </c>
      <c r="U111" s="74">
        <v>8.9228413</v>
      </c>
      <c r="V111" s="74">
        <v>11.388861</v>
      </c>
      <c r="X111" s="90">
        <v>2004</v>
      </c>
      <c r="Y111" s="74">
        <v>0</v>
      </c>
      <c r="Z111" s="74">
        <v>0</v>
      </c>
      <c r="AA111" s="74">
        <v>0</v>
      </c>
      <c r="AB111" s="74">
        <v>0</v>
      </c>
      <c r="AC111" s="74">
        <v>0</v>
      </c>
      <c r="AD111" s="74">
        <v>0</v>
      </c>
      <c r="AE111" s="74">
        <v>0.1315239</v>
      </c>
      <c r="AF111" s="74">
        <v>0</v>
      </c>
      <c r="AG111" s="74">
        <v>0.1297422</v>
      </c>
      <c r="AH111" s="74">
        <v>0.13940549999999999</v>
      </c>
      <c r="AI111" s="74">
        <v>0.60810240000000004</v>
      </c>
      <c r="AJ111" s="74">
        <v>1.1881988000000001</v>
      </c>
      <c r="AK111" s="74">
        <v>2.4728547999999999</v>
      </c>
      <c r="AL111" s="74">
        <v>6.4594266999999999</v>
      </c>
      <c r="AM111" s="74">
        <v>13.313105999999999</v>
      </c>
      <c r="AN111" s="74">
        <v>38.111170000000001</v>
      </c>
      <c r="AO111" s="74">
        <v>102.42162999999999</v>
      </c>
      <c r="AP111" s="74">
        <v>487.56903</v>
      </c>
      <c r="AQ111" s="74">
        <v>13.908856</v>
      </c>
      <c r="AR111" s="74">
        <v>10.323983999999999</v>
      </c>
      <c r="AT111" s="90">
        <v>2004</v>
      </c>
      <c r="AU111" s="74">
        <v>7.8729199999999999E-2</v>
      </c>
      <c r="AV111" s="74">
        <v>7.5499399999999994E-2</v>
      </c>
      <c r="AW111" s="74">
        <v>7.2488200000000003E-2</v>
      </c>
      <c r="AX111" s="74">
        <v>0</v>
      </c>
      <c r="AY111" s="74">
        <v>0</v>
      </c>
      <c r="AZ111" s="74">
        <v>7.4420399999999998E-2</v>
      </c>
      <c r="BA111" s="74">
        <v>6.6264699999999996E-2</v>
      </c>
      <c r="BB111" s="74">
        <v>6.8899500000000002E-2</v>
      </c>
      <c r="BC111" s="74">
        <v>0.26139829999999997</v>
      </c>
      <c r="BD111" s="74">
        <v>0.21062729999999999</v>
      </c>
      <c r="BE111" s="74">
        <v>0.61067959999999999</v>
      </c>
      <c r="BF111" s="74">
        <v>1.4322615999999999</v>
      </c>
      <c r="BG111" s="74">
        <v>3.3507573000000002</v>
      </c>
      <c r="BH111" s="74">
        <v>7.2337765999999997</v>
      </c>
      <c r="BI111" s="74">
        <v>15.948962999999999</v>
      </c>
      <c r="BJ111" s="74">
        <v>45.966956000000003</v>
      </c>
      <c r="BK111" s="74">
        <v>115.1039</v>
      </c>
      <c r="BL111" s="74">
        <v>479.60374000000002</v>
      </c>
      <c r="BM111" s="74">
        <v>11.433460999999999</v>
      </c>
      <c r="BN111" s="74">
        <v>10.841151</v>
      </c>
      <c r="BP111" s="90">
        <v>2004</v>
      </c>
    </row>
    <row r="112" spans="2:68">
      <c r="B112" s="90">
        <v>2005</v>
      </c>
      <c r="C112" s="74">
        <v>0</v>
      </c>
      <c r="D112" s="74">
        <v>0.1476143</v>
      </c>
      <c r="E112" s="74">
        <v>0</v>
      </c>
      <c r="F112" s="74">
        <v>0</v>
      </c>
      <c r="G112" s="74">
        <v>0</v>
      </c>
      <c r="H112" s="74">
        <v>0.1469104</v>
      </c>
      <c r="I112" s="74">
        <v>0</v>
      </c>
      <c r="J112" s="74">
        <v>0.13700689999999999</v>
      </c>
      <c r="K112" s="74">
        <v>0.131883</v>
      </c>
      <c r="L112" s="74">
        <v>0.41696430000000001</v>
      </c>
      <c r="M112" s="74">
        <v>0.75880820000000004</v>
      </c>
      <c r="N112" s="74">
        <v>1.9493176999999999</v>
      </c>
      <c r="O112" s="74">
        <v>3.1948337000000002</v>
      </c>
      <c r="P112" s="74">
        <v>9.1167236000000003</v>
      </c>
      <c r="Q112" s="74">
        <v>16.832806000000001</v>
      </c>
      <c r="R112" s="74">
        <v>45.709755000000001</v>
      </c>
      <c r="S112" s="74">
        <v>121.91886</v>
      </c>
      <c r="T112" s="74">
        <v>420.67743999999999</v>
      </c>
      <c r="U112" s="74">
        <v>8.3336386000000005</v>
      </c>
      <c r="V112" s="74">
        <v>10.275325</v>
      </c>
      <c r="X112" s="90">
        <v>2005</v>
      </c>
      <c r="Y112" s="74">
        <v>0</v>
      </c>
      <c r="Z112" s="74">
        <v>0</v>
      </c>
      <c r="AA112" s="74">
        <v>0.1484047</v>
      </c>
      <c r="AB112" s="74">
        <v>0</v>
      </c>
      <c r="AC112" s="74">
        <v>0.14392759999999999</v>
      </c>
      <c r="AD112" s="74">
        <v>0.1488392</v>
      </c>
      <c r="AE112" s="74">
        <v>0</v>
      </c>
      <c r="AF112" s="74">
        <v>0.27081630000000001</v>
      </c>
      <c r="AG112" s="74">
        <v>0.1299717</v>
      </c>
      <c r="AH112" s="74">
        <v>0.13668559999999999</v>
      </c>
      <c r="AI112" s="74">
        <v>0.45009359999999998</v>
      </c>
      <c r="AJ112" s="74">
        <v>0.65483060000000004</v>
      </c>
      <c r="AK112" s="74">
        <v>1.7175564000000001</v>
      </c>
      <c r="AL112" s="74">
        <v>4.1893152000000002</v>
      </c>
      <c r="AM112" s="74">
        <v>10.867304000000001</v>
      </c>
      <c r="AN112" s="74">
        <v>37.084859999999999</v>
      </c>
      <c r="AO112" s="74">
        <v>102.74588</v>
      </c>
      <c r="AP112" s="74">
        <v>470.14780000000002</v>
      </c>
      <c r="AQ112" s="74">
        <v>13.684858999999999</v>
      </c>
      <c r="AR112" s="74">
        <v>9.8749935000000004</v>
      </c>
      <c r="AT112" s="90">
        <v>2005</v>
      </c>
      <c r="AU112" s="74">
        <v>0</v>
      </c>
      <c r="AV112" s="74">
        <v>7.5697899999999999E-2</v>
      </c>
      <c r="AW112" s="74">
        <v>7.2211999999999998E-2</v>
      </c>
      <c r="AX112" s="74">
        <v>0</v>
      </c>
      <c r="AY112" s="74">
        <v>7.0689000000000002E-2</v>
      </c>
      <c r="AZ112" s="74">
        <v>0.14786850000000001</v>
      </c>
      <c r="BA112" s="74">
        <v>0</v>
      </c>
      <c r="BB112" s="74">
        <v>0.20430429999999999</v>
      </c>
      <c r="BC112" s="74">
        <v>0.13092039999999999</v>
      </c>
      <c r="BD112" s="74">
        <v>0.27565450000000002</v>
      </c>
      <c r="BE112" s="74">
        <v>0.60356589999999999</v>
      </c>
      <c r="BF112" s="74">
        <v>1.3045836</v>
      </c>
      <c r="BG112" s="74">
        <v>2.4591408000000001</v>
      </c>
      <c r="BH112" s="74">
        <v>6.6237009000000002</v>
      </c>
      <c r="BI112" s="74">
        <v>13.729474</v>
      </c>
      <c r="BJ112" s="74">
        <v>41.005536999999997</v>
      </c>
      <c r="BK112" s="74">
        <v>110.49075000000001</v>
      </c>
      <c r="BL112" s="74">
        <v>454.34841</v>
      </c>
      <c r="BM112" s="74">
        <v>11.027493</v>
      </c>
      <c r="BN112" s="74">
        <v>10.150509</v>
      </c>
      <c r="BP112" s="90">
        <v>2005</v>
      </c>
    </row>
    <row r="113" spans="2:68">
      <c r="B113" s="90">
        <v>2006</v>
      </c>
      <c r="C113" s="74">
        <v>0</v>
      </c>
      <c r="D113" s="74">
        <v>0</v>
      </c>
      <c r="E113" s="74">
        <v>0</v>
      </c>
      <c r="F113" s="74">
        <v>0</v>
      </c>
      <c r="G113" s="74">
        <v>0.13579240000000001</v>
      </c>
      <c r="H113" s="74">
        <v>0</v>
      </c>
      <c r="I113" s="74">
        <v>0.27250999999999997</v>
      </c>
      <c r="J113" s="74">
        <v>0.13334190000000001</v>
      </c>
      <c r="K113" s="74">
        <v>0.13280829999999999</v>
      </c>
      <c r="L113" s="74">
        <v>0.4100646</v>
      </c>
      <c r="M113" s="74">
        <v>0.74608830000000004</v>
      </c>
      <c r="N113" s="74">
        <v>1.2720745</v>
      </c>
      <c r="O113" s="74">
        <v>2.851864</v>
      </c>
      <c r="P113" s="74">
        <v>9.4232203999999999</v>
      </c>
      <c r="Q113" s="74">
        <v>16.314679999999999</v>
      </c>
      <c r="R113" s="74">
        <v>48.000959999999999</v>
      </c>
      <c r="S113" s="74">
        <v>106.44251</v>
      </c>
      <c r="T113" s="74">
        <v>440.60969</v>
      </c>
      <c r="U113" s="74">
        <v>8.5634776000000006</v>
      </c>
      <c r="V113" s="74">
        <v>10.297076000000001</v>
      </c>
      <c r="X113" s="90">
        <v>2006</v>
      </c>
      <c r="Y113" s="74">
        <v>0.1587095</v>
      </c>
      <c r="Z113" s="74">
        <v>0</v>
      </c>
      <c r="AA113" s="74">
        <v>0</v>
      </c>
      <c r="AB113" s="74">
        <v>0.14747830000000001</v>
      </c>
      <c r="AC113" s="74">
        <v>0.14044609999999999</v>
      </c>
      <c r="AD113" s="74">
        <v>0</v>
      </c>
      <c r="AE113" s="74">
        <v>0</v>
      </c>
      <c r="AF113" s="74">
        <v>0.1317738</v>
      </c>
      <c r="AG113" s="74">
        <v>0.1309794</v>
      </c>
      <c r="AH113" s="74">
        <v>0.67011549999999998</v>
      </c>
      <c r="AI113" s="74">
        <v>0.737819</v>
      </c>
      <c r="AJ113" s="74">
        <v>0.79478870000000001</v>
      </c>
      <c r="AK113" s="74">
        <v>1.8445343999999999</v>
      </c>
      <c r="AL113" s="74">
        <v>2.8126806000000002</v>
      </c>
      <c r="AM113" s="74">
        <v>15.133312</v>
      </c>
      <c r="AN113" s="74">
        <v>32.020384999999997</v>
      </c>
      <c r="AO113" s="74">
        <v>101.25301</v>
      </c>
      <c r="AP113" s="74">
        <v>492.51251000000002</v>
      </c>
      <c r="AQ113" s="74">
        <v>14.429325</v>
      </c>
      <c r="AR113" s="74">
        <v>10.169611</v>
      </c>
      <c r="AT113" s="90">
        <v>2006</v>
      </c>
      <c r="AU113" s="74">
        <v>7.72476E-2</v>
      </c>
      <c r="AV113" s="74">
        <v>0</v>
      </c>
      <c r="AW113" s="74">
        <v>0</v>
      </c>
      <c r="AX113" s="74">
        <v>7.1803900000000004E-2</v>
      </c>
      <c r="AY113" s="74">
        <v>0.13808010000000001</v>
      </c>
      <c r="AZ113" s="74">
        <v>0</v>
      </c>
      <c r="BA113" s="74">
        <v>0.13567199999999999</v>
      </c>
      <c r="BB113" s="74">
        <v>0.13255320000000001</v>
      </c>
      <c r="BC113" s="74">
        <v>0.13188749999999999</v>
      </c>
      <c r="BD113" s="74">
        <v>0.54137020000000002</v>
      </c>
      <c r="BE113" s="74">
        <v>0.7419306</v>
      </c>
      <c r="BF113" s="74">
        <v>1.0333928999999999</v>
      </c>
      <c r="BG113" s="74">
        <v>2.3497321000000002</v>
      </c>
      <c r="BH113" s="74">
        <v>6.0792554000000001</v>
      </c>
      <c r="BI113" s="74">
        <v>15.701807000000001</v>
      </c>
      <c r="BJ113" s="74">
        <v>39.328237000000001</v>
      </c>
      <c r="BK113" s="74">
        <v>103.37835</v>
      </c>
      <c r="BL113" s="74">
        <v>475.69439999999997</v>
      </c>
      <c r="BM113" s="74">
        <v>11.515347999999999</v>
      </c>
      <c r="BN113" s="74">
        <v>10.32963</v>
      </c>
      <c r="BP113" s="90">
        <v>2006</v>
      </c>
    </row>
    <row r="114" spans="2:68">
      <c r="B114" s="90">
        <v>2007</v>
      </c>
      <c r="C114" s="74">
        <v>0.1457193</v>
      </c>
      <c r="D114" s="74">
        <v>0</v>
      </c>
      <c r="E114" s="74">
        <v>0</v>
      </c>
      <c r="F114" s="74">
        <v>0.27412619999999999</v>
      </c>
      <c r="G114" s="74">
        <v>0.1319912</v>
      </c>
      <c r="H114" s="74">
        <v>0</v>
      </c>
      <c r="I114" s="74">
        <v>0.27538269999999998</v>
      </c>
      <c r="J114" s="74">
        <v>0</v>
      </c>
      <c r="K114" s="74">
        <v>0.26779710000000001</v>
      </c>
      <c r="L114" s="74">
        <v>0.53497539999999999</v>
      </c>
      <c r="M114" s="74">
        <v>0.73324750000000005</v>
      </c>
      <c r="N114" s="74">
        <v>3.3564126999999999</v>
      </c>
      <c r="O114" s="74">
        <v>4.1608980999999998</v>
      </c>
      <c r="P114" s="74">
        <v>7.5544297</v>
      </c>
      <c r="Q114" s="74">
        <v>20.109565</v>
      </c>
      <c r="R114" s="74">
        <v>60.078220999999999</v>
      </c>
      <c r="S114" s="74">
        <v>151.57479000000001</v>
      </c>
      <c r="T114" s="74">
        <v>476.9074</v>
      </c>
      <c r="U114" s="74">
        <v>10.527703000000001</v>
      </c>
      <c r="V114" s="74">
        <v>12.142839</v>
      </c>
      <c r="X114" s="90">
        <v>2007</v>
      </c>
      <c r="Y114" s="74">
        <v>0</v>
      </c>
      <c r="Z114" s="74">
        <v>0</v>
      </c>
      <c r="AA114" s="74">
        <v>0</v>
      </c>
      <c r="AB114" s="74">
        <v>0.1446906</v>
      </c>
      <c r="AC114" s="74">
        <v>0.13783309999999999</v>
      </c>
      <c r="AD114" s="74">
        <v>0.14114489999999999</v>
      </c>
      <c r="AE114" s="74">
        <v>0</v>
      </c>
      <c r="AF114" s="74">
        <v>0</v>
      </c>
      <c r="AG114" s="74">
        <v>0.52812389999999998</v>
      </c>
      <c r="AH114" s="74">
        <v>0.1312074</v>
      </c>
      <c r="AI114" s="74">
        <v>0.43405290000000002</v>
      </c>
      <c r="AJ114" s="74">
        <v>1.5910266</v>
      </c>
      <c r="AK114" s="74">
        <v>3.0392999999999999</v>
      </c>
      <c r="AL114" s="74">
        <v>5.6998414000000004</v>
      </c>
      <c r="AM114" s="74">
        <v>15.364407999999999</v>
      </c>
      <c r="AN114" s="74">
        <v>43.863940999999997</v>
      </c>
      <c r="AO114" s="74">
        <v>124.23857</v>
      </c>
      <c r="AP114" s="74">
        <v>545.06151</v>
      </c>
      <c r="AQ114" s="74">
        <v>16.927652999999999</v>
      </c>
      <c r="AR114" s="74">
        <v>11.757709</v>
      </c>
      <c r="AT114" s="90">
        <v>2007</v>
      </c>
      <c r="AU114" s="74">
        <v>7.4823500000000001E-2</v>
      </c>
      <c r="AV114" s="74">
        <v>0</v>
      </c>
      <c r="AW114" s="74">
        <v>0</v>
      </c>
      <c r="AX114" s="74">
        <v>0.2111604</v>
      </c>
      <c r="AY114" s="74">
        <v>0.13484889999999999</v>
      </c>
      <c r="AZ114" s="74">
        <v>6.9880300000000006E-2</v>
      </c>
      <c r="BA114" s="74">
        <v>0.1372604</v>
      </c>
      <c r="BB114" s="74">
        <v>0</v>
      </c>
      <c r="BC114" s="74">
        <v>0.39887460000000002</v>
      </c>
      <c r="BD114" s="74">
        <v>0.33115869999999997</v>
      </c>
      <c r="BE114" s="74">
        <v>0.58264110000000002</v>
      </c>
      <c r="BF114" s="74">
        <v>2.4717088999999999</v>
      </c>
      <c r="BG114" s="74">
        <v>3.6013188</v>
      </c>
      <c r="BH114" s="74">
        <v>6.6197207999999996</v>
      </c>
      <c r="BI114" s="74">
        <v>17.649438</v>
      </c>
      <c r="BJ114" s="74">
        <v>51.304521999999999</v>
      </c>
      <c r="BK114" s="74">
        <v>135.56301999999999</v>
      </c>
      <c r="BL114" s="74">
        <v>522.63774999999998</v>
      </c>
      <c r="BM114" s="74">
        <v>13.746168000000001</v>
      </c>
      <c r="BN114" s="74">
        <v>12.04865</v>
      </c>
      <c r="BP114" s="90">
        <v>2007</v>
      </c>
    </row>
    <row r="115" spans="2:68">
      <c r="B115" s="90">
        <v>2008</v>
      </c>
      <c r="C115" s="74">
        <v>0.14079510000000001</v>
      </c>
      <c r="D115" s="74">
        <v>0</v>
      </c>
      <c r="E115" s="74">
        <v>0</v>
      </c>
      <c r="F115" s="74">
        <v>0</v>
      </c>
      <c r="G115" s="74">
        <v>0</v>
      </c>
      <c r="H115" s="74">
        <v>0.13164010000000001</v>
      </c>
      <c r="I115" s="74">
        <v>0</v>
      </c>
      <c r="J115" s="74">
        <v>0</v>
      </c>
      <c r="K115" s="74">
        <v>0</v>
      </c>
      <c r="L115" s="74">
        <v>0.39369870000000001</v>
      </c>
      <c r="M115" s="74">
        <v>0.43267879999999997</v>
      </c>
      <c r="N115" s="74">
        <v>0.95042879999999996</v>
      </c>
      <c r="O115" s="74">
        <v>2.5003259</v>
      </c>
      <c r="P115" s="74">
        <v>6.0841018</v>
      </c>
      <c r="Q115" s="74">
        <v>16.999147000000001</v>
      </c>
      <c r="R115" s="74">
        <v>49.296531000000002</v>
      </c>
      <c r="S115" s="74">
        <v>123.82494</v>
      </c>
      <c r="T115" s="74">
        <v>492.57724999999999</v>
      </c>
      <c r="U115" s="74">
        <v>9.7237573000000008</v>
      </c>
      <c r="V115" s="74">
        <v>11.157416</v>
      </c>
      <c r="X115" s="90">
        <v>2008</v>
      </c>
      <c r="Y115" s="74">
        <v>0</v>
      </c>
      <c r="Z115" s="74">
        <v>0</v>
      </c>
      <c r="AA115" s="74">
        <v>0</v>
      </c>
      <c r="AB115" s="74">
        <v>0</v>
      </c>
      <c r="AC115" s="74">
        <v>0.13451260000000001</v>
      </c>
      <c r="AD115" s="74">
        <v>0.1350692</v>
      </c>
      <c r="AE115" s="74">
        <v>0.27384579999999997</v>
      </c>
      <c r="AF115" s="74">
        <v>0</v>
      </c>
      <c r="AG115" s="74">
        <v>0</v>
      </c>
      <c r="AH115" s="74">
        <v>0.25779210000000002</v>
      </c>
      <c r="AI115" s="74">
        <v>0.42585810000000002</v>
      </c>
      <c r="AJ115" s="74">
        <v>1.2552938</v>
      </c>
      <c r="AK115" s="74">
        <v>2.6896759000000001</v>
      </c>
      <c r="AL115" s="74">
        <v>2.1621465999999998</v>
      </c>
      <c r="AM115" s="74">
        <v>16.166295000000002</v>
      </c>
      <c r="AN115" s="74">
        <v>35.884397999999997</v>
      </c>
      <c r="AO115" s="74">
        <v>118.15836</v>
      </c>
      <c r="AP115" s="74">
        <v>528.45493999999997</v>
      </c>
      <c r="AQ115" s="74">
        <v>16.240283000000002</v>
      </c>
      <c r="AR115" s="74">
        <v>11.061729</v>
      </c>
      <c r="AT115" s="90">
        <v>2008</v>
      </c>
      <c r="AU115" s="74">
        <v>7.2301699999999997E-2</v>
      </c>
      <c r="AV115" s="74">
        <v>0</v>
      </c>
      <c r="AW115" s="74">
        <v>0</v>
      </c>
      <c r="AX115" s="74">
        <v>0</v>
      </c>
      <c r="AY115" s="74">
        <v>6.5515299999999999E-2</v>
      </c>
      <c r="AZ115" s="74">
        <v>0.1333326</v>
      </c>
      <c r="BA115" s="74">
        <v>0.13714190000000001</v>
      </c>
      <c r="BB115" s="74">
        <v>0</v>
      </c>
      <c r="BC115" s="74">
        <v>0</v>
      </c>
      <c r="BD115" s="74">
        <v>0.3251349</v>
      </c>
      <c r="BE115" s="74">
        <v>0.4292414</v>
      </c>
      <c r="BF115" s="74">
        <v>1.1035831</v>
      </c>
      <c r="BG115" s="74">
        <v>2.5948112999999999</v>
      </c>
      <c r="BH115" s="74">
        <v>4.1104501999999998</v>
      </c>
      <c r="BI115" s="74">
        <v>16.568446999999999</v>
      </c>
      <c r="BJ115" s="74">
        <v>42.052759999999999</v>
      </c>
      <c r="BK115" s="74">
        <v>120.53005</v>
      </c>
      <c r="BL115" s="74">
        <v>516.51369</v>
      </c>
      <c r="BM115" s="74">
        <v>12.998137</v>
      </c>
      <c r="BN115" s="74">
        <v>11.168376</v>
      </c>
      <c r="BP115" s="90">
        <v>2008</v>
      </c>
    </row>
    <row r="116" spans="2:68">
      <c r="B116" s="90">
        <v>2009</v>
      </c>
      <c r="C116" s="74">
        <v>0.13661780000000001</v>
      </c>
      <c r="D116" s="74">
        <v>0</v>
      </c>
      <c r="E116" s="74">
        <v>0</v>
      </c>
      <c r="F116" s="74">
        <v>0.26615490000000003</v>
      </c>
      <c r="G116" s="74">
        <v>0</v>
      </c>
      <c r="H116" s="74">
        <v>0</v>
      </c>
      <c r="I116" s="74">
        <v>0</v>
      </c>
      <c r="J116" s="74">
        <v>0.12558540000000001</v>
      </c>
      <c r="K116" s="74">
        <v>0.13325339999999999</v>
      </c>
      <c r="L116" s="74">
        <v>0.51918719999999996</v>
      </c>
      <c r="M116" s="74">
        <v>0.70510229999999996</v>
      </c>
      <c r="N116" s="74">
        <v>1.2514744</v>
      </c>
      <c r="O116" s="74">
        <v>3.6238261000000001</v>
      </c>
      <c r="P116" s="74">
        <v>7.2029537000000001</v>
      </c>
      <c r="Q116" s="74">
        <v>20.931799000000002</v>
      </c>
      <c r="R116" s="74">
        <v>49.497304999999997</v>
      </c>
      <c r="S116" s="74">
        <v>127.64829</v>
      </c>
      <c r="T116" s="74">
        <v>449.16818999999998</v>
      </c>
      <c r="U116" s="74">
        <v>9.7770562999999999</v>
      </c>
      <c r="V116" s="74">
        <v>10.922152000000001</v>
      </c>
      <c r="X116" s="90">
        <v>2009</v>
      </c>
      <c r="Y116" s="74">
        <v>0</v>
      </c>
      <c r="Z116" s="74">
        <v>0</v>
      </c>
      <c r="AA116" s="74">
        <v>0</v>
      </c>
      <c r="AB116" s="74">
        <v>0</v>
      </c>
      <c r="AC116" s="74">
        <v>0</v>
      </c>
      <c r="AD116" s="74">
        <v>0</v>
      </c>
      <c r="AE116" s="74">
        <v>0.1354889</v>
      </c>
      <c r="AF116" s="74">
        <v>0.123761</v>
      </c>
      <c r="AG116" s="74">
        <v>0.13130030000000001</v>
      </c>
      <c r="AH116" s="74">
        <v>0.12755179999999999</v>
      </c>
      <c r="AI116" s="74">
        <v>0.55481199999999997</v>
      </c>
      <c r="AJ116" s="74">
        <v>1.0803703</v>
      </c>
      <c r="AK116" s="74">
        <v>2.2490492999999998</v>
      </c>
      <c r="AL116" s="74">
        <v>4.3629616999999996</v>
      </c>
      <c r="AM116" s="74">
        <v>14.544169</v>
      </c>
      <c r="AN116" s="74">
        <v>32.539504999999998</v>
      </c>
      <c r="AO116" s="74">
        <v>98.124330999999998</v>
      </c>
      <c r="AP116" s="74">
        <v>482.34802999999999</v>
      </c>
      <c r="AQ116" s="74">
        <v>14.828954</v>
      </c>
      <c r="AR116" s="74">
        <v>9.9877623</v>
      </c>
      <c r="AT116" s="90">
        <v>2009</v>
      </c>
      <c r="AU116" s="74">
        <v>7.0141800000000004E-2</v>
      </c>
      <c r="AV116" s="74">
        <v>0</v>
      </c>
      <c r="AW116" s="74">
        <v>0</v>
      </c>
      <c r="AX116" s="74">
        <v>0.13675789999999999</v>
      </c>
      <c r="AY116" s="74">
        <v>0</v>
      </c>
      <c r="AZ116" s="74">
        <v>0</v>
      </c>
      <c r="BA116" s="74">
        <v>6.7733399999999999E-2</v>
      </c>
      <c r="BB116" s="74">
        <v>0.1246665</v>
      </c>
      <c r="BC116" s="74">
        <v>0.13226959999999999</v>
      </c>
      <c r="BD116" s="74">
        <v>0.32166129999999998</v>
      </c>
      <c r="BE116" s="74">
        <v>0.62933450000000002</v>
      </c>
      <c r="BF116" s="74">
        <v>1.1653454000000001</v>
      </c>
      <c r="BG116" s="74">
        <v>2.9373143000000002</v>
      </c>
      <c r="BH116" s="74">
        <v>5.7745856</v>
      </c>
      <c r="BI116" s="74">
        <v>17.639329</v>
      </c>
      <c r="BJ116" s="74">
        <v>40.360505000000003</v>
      </c>
      <c r="BK116" s="74">
        <v>110.58978999999999</v>
      </c>
      <c r="BL116" s="74">
        <v>471.17419000000001</v>
      </c>
      <c r="BM116" s="74">
        <v>12.313492</v>
      </c>
      <c r="BN116" s="74">
        <v>10.468994</v>
      </c>
      <c r="BP116" s="90">
        <v>2009</v>
      </c>
    </row>
    <row r="117" spans="2:68">
      <c r="B117" s="90">
        <v>2010</v>
      </c>
      <c r="C117" s="74">
        <v>0</v>
      </c>
      <c r="D117" s="74">
        <v>0</v>
      </c>
      <c r="E117" s="74">
        <v>0</v>
      </c>
      <c r="F117" s="74">
        <v>0.1334542</v>
      </c>
      <c r="G117" s="74">
        <v>0</v>
      </c>
      <c r="H117" s="74">
        <v>0</v>
      </c>
      <c r="I117" s="74">
        <v>0.26681749999999999</v>
      </c>
      <c r="J117" s="74">
        <v>0.25179180000000001</v>
      </c>
      <c r="K117" s="74">
        <v>0.65543340000000005</v>
      </c>
      <c r="L117" s="74">
        <v>0.64887280000000003</v>
      </c>
      <c r="M117" s="74">
        <v>1.2435164000000001</v>
      </c>
      <c r="N117" s="74">
        <v>1.849634</v>
      </c>
      <c r="O117" s="74">
        <v>4.5223252</v>
      </c>
      <c r="P117" s="74">
        <v>9.5292759</v>
      </c>
      <c r="Q117" s="74">
        <v>19.765718</v>
      </c>
      <c r="R117" s="74">
        <v>51.228903000000003</v>
      </c>
      <c r="S117" s="74">
        <v>125.04629</v>
      </c>
      <c r="T117" s="74">
        <v>487.90125999999998</v>
      </c>
      <c r="U117" s="74">
        <v>10.749618999999999</v>
      </c>
      <c r="V117" s="74">
        <v>11.662532000000001</v>
      </c>
      <c r="X117" s="90">
        <v>2010</v>
      </c>
      <c r="Y117" s="74">
        <v>0.14130480000000001</v>
      </c>
      <c r="Z117" s="74">
        <v>0</v>
      </c>
      <c r="AA117" s="74">
        <v>0</v>
      </c>
      <c r="AB117" s="74">
        <v>0</v>
      </c>
      <c r="AC117" s="74">
        <v>0</v>
      </c>
      <c r="AD117" s="74">
        <v>0</v>
      </c>
      <c r="AE117" s="74">
        <v>0</v>
      </c>
      <c r="AF117" s="74">
        <v>0.37209809999999999</v>
      </c>
      <c r="AG117" s="74">
        <v>0</v>
      </c>
      <c r="AH117" s="74">
        <v>0.51004989999999994</v>
      </c>
      <c r="AI117" s="74">
        <v>0.54286679999999998</v>
      </c>
      <c r="AJ117" s="74">
        <v>0.30320209999999997</v>
      </c>
      <c r="AK117" s="74">
        <v>1.6740716</v>
      </c>
      <c r="AL117" s="74">
        <v>5.4686167000000001</v>
      </c>
      <c r="AM117" s="74">
        <v>15.518312</v>
      </c>
      <c r="AN117" s="74">
        <v>36.480939999999997</v>
      </c>
      <c r="AO117" s="74">
        <v>95.350943000000001</v>
      </c>
      <c r="AP117" s="74">
        <v>493.70612999999997</v>
      </c>
      <c r="AQ117" s="74">
        <v>15.464683000000001</v>
      </c>
      <c r="AR117" s="74">
        <v>10.241559000000001</v>
      </c>
      <c r="AT117" s="90">
        <v>2010</v>
      </c>
      <c r="AU117" s="74">
        <v>6.8775199999999995E-2</v>
      </c>
      <c r="AV117" s="74">
        <v>0</v>
      </c>
      <c r="AW117" s="74">
        <v>0</v>
      </c>
      <c r="AX117" s="74">
        <v>6.8490899999999993E-2</v>
      </c>
      <c r="AY117" s="74">
        <v>0</v>
      </c>
      <c r="AZ117" s="74">
        <v>0</v>
      </c>
      <c r="BA117" s="74">
        <v>0.1334938</v>
      </c>
      <c r="BB117" s="74">
        <v>0.31239339999999999</v>
      </c>
      <c r="BC117" s="74">
        <v>0.32528750000000001</v>
      </c>
      <c r="BD117" s="74">
        <v>0.57885109999999995</v>
      </c>
      <c r="BE117" s="74">
        <v>0.8900555</v>
      </c>
      <c r="BF117" s="74">
        <v>1.0700067</v>
      </c>
      <c r="BG117" s="74">
        <v>3.0978311999999999</v>
      </c>
      <c r="BH117" s="74">
        <v>7.4857303000000002</v>
      </c>
      <c r="BI117" s="74">
        <v>17.591297000000001</v>
      </c>
      <c r="BJ117" s="74">
        <v>43.287838999999998</v>
      </c>
      <c r="BK117" s="74">
        <v>108.01311</v>
      </c>
      <c r="BL117" s="74">
        <v>491.73034000000001</v>
      </c>
      <c r="BM117" s="74">
        <v>13.117433</v>
      </c>
      <c r="BN117" s="74">
        <v>10.909499</v>
      </c>
      <c r="BP117" s="90">
        <v>2010</v>
      </c>
    </row>
    <row r="118" spans="2:68">
      <c r="B118" s="90">
        <v>2011</v>
      </c>
      <c r="C118" s="74">
        <v>0</v>
      </c>
      <c r="D118" s="74">
        <v>0</v>
      </c>
      <c r="E118" s="74">
        <v>0</v>
      </c>
      <c r="F118" s="74">
        <v>0</v>
      </c>
      <c r="G118" s="74">
        <v>0</v>
      </c>
      <c r="H118" s="74">
        <v>0.11889420000000001</v>
      </c>
      <c r="I118" s="74">
        <v>0</v>
      </c>
      <c r="J118" s="74">
        <v>0.12784390000000001</v>
      </c>
      <c r="K118" s="74">
        <v>0.50842200000000004</v>
      </c>
      <c r="L118" s="74">
        <v>0.65432440000000003</v>
      </c>
      <c r="M118" s="74">
        <v>1.3520327999999999</v>
      </c>
      <c r="N118" s="74">
        <v>1.0572916000000001</v>
      </c>
      <c r="O118" s="74">
        <v>4.7447799000000002</v>
      </c>
      <c r="P118" s="74">
        <v>7.1691691999999998</v>
      </c>
      <c r="Q118" s="74">
        <v>21.270879000000001</v>
      </c>
      <c r="R118" s="74">
        <v>43.341808</v>
      </c>
      <c r="S118" s="74">
        <v>138.53031999999999</v>
      </c>
      <c r="T118" s="74">
        <v>460.19990000000001</v>
      </c>
      <c r="U118" s="74">
        <v>10.640179</v>
      </c>
      <c r="V118" s="74">
        <v>11.203156</v>
      </c>
      <c r="X118" s="90">
        <v>2011</v>
      </c>
      <c r="Y118" s="74">
        <v>0</v>
      </c>
      <c r="Z118" s="74">
        <v>0</v>
      </c>
      <c r="AA118" s="74">
        <v>0</v>
      </c>
      <c r="AB118" s="74">
        <v>0</v>
      </c>
      <c r="AC118" s="74">
        <v>0</v>
      </c>
      <c r="AD118" s="74">
        <v>0.2447723</v>
      </c>
      <c r="AE118" s="74">
        <v>0.13038659999999999</v>
      </c>
      <c r="AF118" s="74">
        <v>0</v>
      </c>
      <c r="AG118" s="74">
        <v>0</v>
      </c>
      <c r="AH118" s="74">
        <v>0.51434380000000002</v>
      </c>
      <c r="AI118" s="74">
        <v>0.13254930000000001</v>
      </c>
      <c r="AJ118" s="74">
        <v>0.89030810000000005</v>
      </c>
      <c r="AK118" s="74">
        <v>1.9518479</v>
      </c>
      <c r="AL118" s="74">
        <v>3.9582755999999999</v>
      </c>
      <c r="AM118" s="74">
        <v>15.659803999999999</v>
      </c>
      <c r="AN118" s="74">
        <v>36.675224</v>
      </c>
      <c r="AO118" s="74">
        <v>97.056735000000003</v>
      </c>
      <c r="AP118" s="74">
        <v>488.40048999999999</v>
      </c>
      <c r="AQ118" s="74">
        <v>15.603571000000001</v>
      </c>
      <c r="AR118" s="74">
        <v>10.159556</v>
      </c>
      <c r="AT118" s="90">
        <v>2011</v>
      </c>
      <c r="AU118" s="74">
        <v>0</v>
      </c>
      <c r="AV118" s="74">
        <v>0</v>
      </c>
      <c r="AW118" s="74">
        <v>0</v>
      </c>
      <c r="AX118" s="74">
        <v>0</v>
      </c>
      <c r="AY118" s="74">
        <v>0</v>
      </c>
      <c r="AZ118" s="74">
        <v>0.18092230000000001</v>
      </c>
      <c r="BA118" s="74">
        <v>6.5097299999999997E-2</v>
      </c>
      <c r="BB118" s="74">
        <v>6.3535999999999995E-2</v>
      </c>
      <c r="BC118" s="74">
        <v>0.25200909999999999</v>
      </c>
      <c r="BD118" s="74">
        <v>0.58371930000000005</v>
      </c>
      <c r="BE118" s="74">
        <v>0.7362474</v>
      </c>
      <c r="BF118" s="74">
        <v>0.97305900000000001</v>
      </c>
      <c r="BG118" s="74">
        <v>3.3442088000000001</v>
      </c>
      <c r="BH118" s="74">
        <v>5.5540418999999996</v>
      </c>
      <c r="BI118" s="74">
        <v>18.414916000000002</v>
      </c>
      <c r="BJ118" s="74">
        <v>39.760648000000003</v>
      </c>
      <c r="BK118" s="74">
        <v>114.85659</v>
      </c>
      <c r="BL118" s="74">
        <v>478.68347</v>
      </c>
      <c r="BM118" s="74">
        <v>13.133379</v>
      </c>
      <c r="BN118" s="74">
        <v>10.681751</v>
      </c>
      <c r="BP118" s="90">
        <v>2011</v>
      </c>
    </row>
    <row r="119" spans="2:68">
      <c r="B119" s="90">
        <v>2012</v>
      </c>
      <c r="C119" s="74">
        <v>0</v>
      </c>
      <c r="D119" s="74">
        <v>0</v>
      </c>
      <c r="E119" s="74">
        <v>0</v>
      </c>
      <c r="F119" s="74">
        <v>0.2667947</v>
      </c>
      <c r="G119" s="74">
        <v>0</v>
      </c>
      <c r="H119" s="74">
        <v>0</v>
      </c>
      <c r="I119" s="74">
        <v>0</v>
      </c>
      <c r="J119" s="74">
        <v>0</v>
      </c>
      <c r="K119" s="74">
        <v>0.61838870000000001</v>
      </c>
      <c r="L119" s="74">
        <v>0.78999339999999996</v>
      </c>
      <c r="M119" s="74">
        <v>1.0611950999999999</v>
      </c>
      <c r="N119" s="74">
        <v>1.0386204000000001</v>
      </c>
      <c r="O119" s="74">
        <v>4.2680394000000001</v>
      </c>
      <c r="P119" s="74">
        <v>6.8923823000000004</v>
      </c>
      <c r="Q119" s="74">
        <v>17.566476000000002</v>
      </c>
      <c r="R119" s="74">
        <v>54.737000000000002</v>
      </c>
      <c r="S119" s="74">
        <v>133.96890999999999</v>
      </c>
      <c r="T119" s="74">
        <v>480.83789999999999</v>
      </c>
      <c r="U119" s="74">
        <v>11.181846999999999</v>
      </c>
      <c r="V119" s="74">
        <v>11.558256</v>
      </c>
      <c r="X119" s="90">
        <v>2012</v>
      </c>
      <c r="Y119" s="74">
        <v>0</v>
      </c>
      <c r="Z119" s="74">
        <v>0</v>
      </c>
      <c r="AA119" s="74">
        <v>0</v>
      </c>
      <c r="AB119" s="74">
        <v>0</v>
      </c>
      <c r="AC119" s="74">
        <v>0</v>
      </c>
      <c r="AD119" s="74">
        <v>0.1192242</v>
      </c>
      <c r="AE119" s="74">
        <v>0.37882949999999999</v>
      </c>
      <c r="AF119" s="74">
        <v>0.1280375</v>
      </c>
      <c r="AG119" s="74">
        <v>0</v>
      </c>
      <c r="AH119" s="74">
        <v>0.25831480000000001</v>
      </c>
      <c r="AI119" s="74">
        <v>0.77966120000000005</v>
      </c>
      <c r="AJ119" s="74">
        <v>0.28997109999999998</v>
      </c>
      <c r="AK119" s="74">
        <v>1.7841937000000001</v>
      </c>
      <c r="AL119" s="74">
        <v>3.8893102000000002</v>
      </c>
      <c r="AM119" s="74">
        <v>10.924612</v>
      </c>
      <c r="AN119" s="74">
        <v>33.771377999999999</v>
      </c>
      <c r="AO119" s="74">
        <v>90.293096000000006</v>
      </c>
      <c r="AP119" s="74">
        <v>472.04651000000001</v>
      </c>
      <c r="AQ119" s="74">
        <v>14.973093</v>
      </c>
      <c r="AR119" s="74">
        <v>9.5919647999999995</v>
      </c>
      <c r="AT119" s="90">
        <v>2012</v>
      </c>
      <c r="AU119" s="74">
        <v>0</v>
      </c>
      <c r="AV119" s="74">
        <v>0</v>
      </c>
      <c r="AW119" s="74">
        <v>0</v>
      </c>
      <c r="AX119" s="74">
        <v>0.13695779999999999</v>
      </c>
      <c r="AY119" s="74">
        <v>0</v>
      </c>
      <c r="AZ119" s="74">
        <v>5.88662E-2</v>
      </c>
      <c r="BA119" s="74">
        <v>0.18869179999999999</v>
      </c>
      <c r="BB119" s="74">
        <v>6.4222699999999994E-2</v>
      </c>
      <c r="BC119" s="74">
        <v>0.30595800000000001</v>
      </c>
      <c r="BD119" s="74">
        <v>0.52159770000000005</v>
      </c>
      <c r="BE119" s="74">
        <v>0.91897770000000001</v>
      </c>
      <c r="BF119" s="74">
        <v>0.65997159999999999</v>
      </c>
      <c r="BG119" s="74">
        <v>3.0186734</v>
      </c>
      <c r="BH119" s="74">
        <v>5.3814099000000004</v>
      </c>
      <c r="BI119" s="74">
        <v>14.182028000000001</v>
      </c>
      <c r="BJ119" s="74">
        <v>43.552636</v>
      </c>
      <c r="BK119" s="74">
        <v>109.19065999999999</v>
      </c>
      <c r="BL119" s="74">
        <v>475.12038999999999</v>
      </c>
      <c r="BM119" s="74">
        <v>13.086434000000001</v>
      </c>
      <c r="BN119" s="74">
        <v>10.484965000000001</v>
      </c>
      <c r="BP119" s="90">
        <v>2012</v>
      </c>
    </row>
    <row r="120" spans="2:68">
      <c r="B120" s="90">
        <v>2013</v>
      </c>
      <c r="C120" s="74">
        <v>0</v>
      </c>
      <c r="D120" s="74">
        <v>0</v>
      </c>
      <c r="E120" s="74">
        <v>0</v>
      </c>
      <c r="F120" s="74">
        <v>0</v>
      </c>
      <c r="G120" s="74">
        <v>0</v>
      </c>
      <c r="H120" s="74">
        <v>0</v>
      </c>
      <c r="I120" s="74">
        <v>0.1204602</v>
      </c>
      <c r="J120" s="74">
        <v>0.1289411</v>
      </c>
      <c r="K120" s="74">
        <v>0.48770910000000001</v>
      </c>
      <c r="L120" s="74">
        <v>0.66010519999999995</v>
      </c>
      <c r="M120" s="74">
        <v>1.1762691999999999</v>
      </c>
      <c r="N120" s="74">
        <v>1.4604402999999999</v>
      </c>
      <c r="O120" s="74">
        <v>3.0889738000000002</v>
      </c>
      <c r="P120" s="74">
        <v>8.7554745</v>
      </c>
      <c r="Q120" s="74">
        <v>15.466850000000001</v>
      </c>
      <c r="R120" s="74">
        <v>52.86618</v>
      </c>
      <c r="S120" s="74">
        <v>116.45462999999999</v>
      </c>
      <c r="T120" s="74">
        <v>407.0059</v>
      </c>
      <c r="U120" s="74">
        <v>10.081552</v>
      </c>
      <c r="V120" s="74">
        <v>10.159241</v>
      </c>
      <c r="X120" s="90">
        <v>2013</v>
      </c>
      <c r="Y120" s="74">
        <v>0</v>
      </c>
      <c r="Z120" s="74">
        <v>0</v>
      </c>
      <c r="AA120" s="74">
        <v>0</v>
      </c>
      <c r="AB120" s="74">
        <v>0</v>
      </c>
      <c r="AC120" s="74">
        <v>0</v>
      </c>
      <c r="AD120" s="74">
        <v>0</v>
      </c>
      <c r="AE120" s="74">
        <v>0.1215946</v>
      </c>
      <c r="AF120" s="74">
        <v>0</v>
      </c>
      <c r="AG120" s="74">
        <v>0</v>
      </c>
      <c r="AH120" s="74">
        <v>0</v>
      </c>
      <c r="AI120" s="74">
        <v>0.51139319999999999</v>
      </c>
      <c r="AJ120" s="74">
        <v>1.1355829</v>
      </c>
      <c r="AK120" s="74">
        <v>1.9109984</v>
      </c>
      <c r="AL120" s="74">
        <v>3.4999235999999998</v>
      </c>
      <c r="AM120" s="74">
        <v>9.8010634999999997</v>
      </c>
      <c r="AN120" s="74">
        <v>27.888817</v>
      </c>
      <c r="AO120" s="74">
        <v>91.495676000000003</v>
      </c>
      <c r="AP120" s="74">
        <v>420.93029999999999</v>
      </c>
      <c r="AQ120" s="74">
        <v>13.663784</v>
      </c>
      <c r="AR120" s="74">
        <v>8.6813622000000006</v>
      </c>
      <c r="AT120" s="90">
        <v>2013</v>
      </c>
      <c r="AU120" s="74">
        <v>0</v>
      </c>
      <c r="AV120" s="74">
        <v>0</v>
      </c>
      <c r="AW120" s="74">
        <v>0</v>
      </c>
      <c r="AX120" s="74">
        <v>0</v>
      </c>
      <c r="AY120" s="74">
        <v>0</v>
      </c>
      <c r="AZ120" s="74">
        <v>0</v>
      </c>
      <c r="BA120" s="74">
        <v>0.1210247</v>
      </c>
      <c r="BB120" s="74">
        <v>6.4399600000000001E-2</v>
      </c>
      <c r="BC120" s="74">
        <v>0.24105579999999999</v>
      </c>
      <c r="BD120" s="74">
        <v>0.32647749999999998</v>
      </c>
      <c r="BE120" s="74">
        <v>0.8401689</v>
      </c>
      <c r="BF120" s="74">
        <v>1.2957014</v>
      </c>
      <c r="BG120" s="74">
        <v>2.4938959999999999</v>
      </c>
      <c r="BH120" s="74">
        <v>6.1129449999999999</v>
      </c>
      <c r="BI120" s="74">
        <v>12.574146000000001</v>
      </c>
      <c r="BJ120" s="74">
        <v>39.617629999999998</v>
      </c>
      <c r="BK120" s="74">
        <v>102.36954</v>
      </c>
      <c r="BL120" s="74">
        <v>415.98325999999997</v>
      </c>
      <c r="BM120" s="74">
        <v>11.881636</v>
      </c>
      <c r="BN120" s="74">
        <v>9.39663</v>
      </c>
      <c r="BP120" s="90">
        <v>2013</v>
      </c>
    </row>
    <row r="121" spans="2:68">
      <c r="B121" s="90">
        <v>2014</v>
      </c>
      <c r="C121" s="74">
        <v>0</v>
      </c>
      <c r="D121" s="74">
        <v>0</v>
      </c>
      <c r="E121" s="74">
        <v>0.1390941</v>
      </c>
      <c r="F121" s="74">
        <v>0</v>
      </c>
      <c r="G121" s="74">
        <v>0</v>
      </c>
      <c r="H121" s="74">
        <v>0.2265981</v>
      </c>
      <c r="I121" s="74">
        <v>0.23417779999999999</v>
      </c>
      <c r="J121" s="74">
        <v>0</v>
      </c>
      <c r="K121" s="74">
        <v>0.48628670000000002</v>
      </c>
      <c r="L121" s="74">
        <v>0.65883970000000003</v>
      </c>
      <c r="M121" s="74">
        <v>0.64831329999999998</v>
      </c>
      <c r="N121" s="74">
        <v>1.2898418</v>
      </c>
      <c r="O121" s="74">
        <v>4.6638790999999999</v>
      </c>
      <c r="P121" s="74">
        <v>6.3014467999999999</v>
      </c>
      <c r="Q121" s="74">
        <v>17.062533999999999</v>
      </c>
      <c r="R121" s="74">
        <v>48.482734999999998</v>
      </c>
      <c r="S121" s="74">
        <v>114.15002</v>
      </c>
      <c r="T121" s="74">
        <v>402.21677</v>
      </c>
      <c r="U121" s="74">
        <v>10.130369999999999</v>
      </c>
      <c r="V121" s="74">
        <v>9.9506031999999998</v>
      </c>
      <c r="X121" s="90">
        <v>2014</v>
      </c>
      <c r="Y121" s="74">
        <v>0</v>
      </c>
      <c r="Z121" s="74">
        <v>0</v>
      </c>
      <c r="AA121" s="74">
        <v>0</v>
      </c>
      <c r="AB121" s="74">
        <v>0</v>
      </c>
      <c r="AC121" s="74">
        <v>0</v>
      </c>
      <c r="AD121" s="74">
        <v>0</v>
      </c>
      <c r="AE121" s="74">
        <v>0</v>
      </c>
      <c r="AF121" s="74">
        <v>0.25688749999999999</v>
      </c>
      <c r="AG121" s="74">
        <v>0.1189079</v>
      </c>
      <c r="AH121" s="74">
        <v>0.12804289999999999</v>
      </c>
      <c r="AI121" s="74">
        <v>0.75910739999999999</v>
      </c>
      <c r="AJ121" s="74">
        <v>1.2505871</v>
      </c>
      <c r="AK121" s="74">
        <v>1.7150251999999999</v>
      </c>
      <c r="AL121" s="74">
        <v>2.6657568</v>
      </c>
      <c r="AM121" s="74">
        <v>8.8995362999999994</v>
      </c>
      <c r="AN121" s="74">
        <v>33.233941999999999</v>
      </c>
      <c r="AO121" s="74">
        <v>94.928504000000004</v>
      </c>
      <c r="AP121" s="74">
        <v>439.21292999999997</v>
      </c>
      <c r="AQ121" s="74">
        <v>14.414201</v>
      </c>
      <c r="AR121" s="74">
        <v>9.1163934999999992</v>
      </c>
      <c r="AT121" s="90">
        <v>2014</v>
      </c>
      <c r="AU121" s="74">
        <v>0</v>
      </c>
      <c r="AV121" s="74">
        <v>0</v>
      </c>
      <c r="AW121" s="74">
        <v>7.1352600000000002E-2</v>
      </c>
      <c r="AX121" s="74">
        <v>0</v>
      </c>
      <c r="AY121" s="74">
        <v>0</v>
      </c>
      <c r="AZ121" s="74">
        <v>0.1138832</v>
      </c>
      <c r="BA121" s="74">
        <v>0.1173331</v>
      </c>
      <c r="BB121" s="74">
        <v>0.12861330000000001</v>
      </c>
      <c r="BC121" s="74">
        <v>0.30056260000000001</v>
      </c>
      <c r="BD121" s="74">
        <v>0.38963619999999999</v>
      </c>
      <c r="BE121" s="74">
        <v>0.70439039999999997</v>
      </c>
      <c r="BF121" s="74">
        <v>1.2699111000000001</v>
      </c>
      <c r="BG121" s="74">
        <v>3.1665861999999998</v>
      </c>
      <c r="BH121" s="74">
        <v>4.4717919000000004</v>
      </c>
      <c r="BI121" s="74">
        <v>12.894731999999999</v>
      </c>
      <c r="BJ121" s="74">
        <v>40.416652999999997</v>
      </c>
      <c r="BK121" s="74">
        <v>103.36772999999999</v>
      </c>
      <c r="BL121" s="74">
        <v>425.86549000000002</v>
      </c>
      <c r="BM121" s="74">
        <v>12.285050999999999</v>
      </c>
      <c r="BN121" s="74">
        <v>9.5677223999999992</v>
      </c>
      <c r="BP121" s="90">
        <v>2014</v>
      </c>
    </row>
    <row r="122" spans="2:68">
      <c r="B122" s="90">
        <v>2015</v>
      </c>
      <c r="C122" s="74">
        <v>0</v>
      </c>
      <c r="D122" s="74">
        <v>0</v>
      </c>
      <c r="E122" s="74">
        <v>0</v>
      </c>
      <c r="F122" s="74">
        <v>0.13289090000000001</v>
      </c>
      <c r="G122" s="74">
        <v>0</v>
      </c>
      <c r="H122" s="74">
        <v>0</v>
      </c>
      <c r="I122" s="74">
        <v>0</v>
      </c>
      <c r="J122" s="74">
        <v>0.12733710000000001</v>
      </c>
      <c r="K122" s="74">
        <v>0.1220632</v>
      </c>
      <c r="L122" s="74">
        <v>0.65131139999999998</v>
      </c>
      <c r="M122" s="74">
        <v>0.64967459999999999</v>
      </c>
      <c r="N122" s="74">
        <v>2.2524392999999998</v>
      </c>
      <c r="O122" s="74">
        <v>4.2962981999999998</v>
      </c>
      <c r="P122" s="74">
        <v>5.0590425000000003</v>
      </c>
      <c r="Q122" s="74">
        <v>14.413653</v>
      </c>
      <c r="R122" s="74">
        <v>44.953470000000003</v>
      </c>
      <c r="S122" s="74">
        <v>118.29174999999999</v>
      </c>
      <c r="T122" s="74">
        <v>421.80099999999999</v>
      </c>
      <c r="U122" s="74">
        <v>10.466996999999999</v>
      </c>
      <c r="V122" s="74">
        <v>10.044892000000001</v>
      </c>
      <c r="X122" s="90">
        <v>2015</v>
      </c>
      <c r="Y122" s="74">
        <v>0</v>
      </c>
      <c r="Z122" s="74">
        <v>0</v>
      </c>
      <c r="AA122" s="74">
        <v>0</v>
      </c>
      <c r="AB122" s="74">
        <v>0</v>
      </c>
      <c r="AC122" s="74">
        <v>0</v>
      </c>
      <c r="AD122" s="74">
        <v>0</v>
      </c>
      <c r="AE122" s="74">
        <v>0</v>
      </c>
      <c r="AF122" s="74">
        <v>0.1269614</v>
      </c>
      <c r="AG122" s="74">
        <v>0.1196227</v>
      </c>
      <c r="AH122" s="74">
        <v>0.25184220000000002</v>
      </c>
      <c r="AI122" s="74">
        <v>0.37959739999999997</v>
      </c>
      <c r="AJ122" s="74">
        <v>1.2240051999999999</v>
      </c>
      <c r="AK122" s="74">
        <v>1.8356566999999999</v>
      </c>
      <c r="AL122" s="74">
        <v>3.6011441</v>
      </c>
      <c r="AM122" s="74">
        <v>12.671671999999999</v>
      </c>
      <c r="AN122" s="74">
        <v>27.673666999999998</v>
      </c>
      <c r="AO122" s="74">
        <v>85.889718000000002</v>
      </c>
      <c r="AP122" s="74">
        <v>466.5677</v>
      </c>
      <c r="AQ122" s="74">
        <v>14.989561</v>
      </c>
      <c r="AR122" s="74">
        <v>9.3216637999999996</v>
      </c>
      <c r="AT122" s="90">
        <v>2015</v>
      </c>
      <c r="AU122" s="74">
        <v>0</v>
      </c>
      <c r="AV122" s="74">
        <v>0</v>
      </c>
      <c r="AW122" s="74">
        <v>0</v>
      </c>
      <c r="AX122" s="74">
        <v>6.8033899999999994E-2</v>
      </c>
      <c r="AY122" s="74">
        <v>0</v>
      </c>
      <c r="AZ122" s="74">
        <v>0</v>
      </c>
      <c r="BA122" s="74">
        <v>0</v>
      </c>
      <c r="BB122" s="74">
        <v>0.12714900000000001</v>
      </c>
      <c r="BC122" s="74">
        <v>0.1208306</v>
      </c>
      <c r="BD122" s="74">
        <v>0.44819219999999999</v>
      </c>
      <c r="BE122" s="74">
        <v>0.51284450000000004</v>
      </c>
      <c r="BF122" s="74">
        <v>1.7293474</v>
      </c>
      <c r="BG122" s="74">
        <v>3.0417301999999999</v>
      </c>
      <c r="BH122" s="74">
        <v>4.3238418999999997</v>
      </c>
      <c r="BI122" s="74">
        <v>13.524463000000001</v>
      </c>
      <c r="BJ122" s="74">
        <v>35.842748999999998</v>
      </c>
      <c r="BK122" s="74">
        <v>100.19258000000001</v>
      </c>
      <c r="BL122" s="74">
        <v>450.15940000000001</v>
      </c>
      <c r="BM122" s="74">
        <v>12.743536000000001</v>
      </c>
      <c r="BN122" s="74">
        <v>9.7174923</v>
      </c>
      <c r="BP122" s="90">
        <v>2015</v>
      </c>
    </row>
    <row r="123" spans="2:68">
      <c r="B123" s="90">
        <v>2016</v>
      </c>
      <c r="C123" s="74">
        <v>0</v>
      </c>
      <c r="D123" s="74">
        <v>0</v>
      </c>
      <c r="E123" s="74">
        <v>0</v>
      </c>
      <c r="F123" s="74">
        <v>0</v>
      </c>
      <c r="G123" s="74">
        <v>0</v>
      </c>
      <c r="H123" s="74">
        <v>0</v>
      </c>
      <c r="I123" s="74">
        <v>0</v>
      </c>
      <c r="J123" s="74">
        <v>0</v>
      </c>
      <c r="K123" s="74">
        <v>0.49527019999999999</v>
      </c>
      <c r="L123" s="74">
        <v>0.38184069999999998</v>
      </c>
      <c r="M123" s="74">
        <v>0.65549009999999996</v>
      </c>
      <c r="N123" s="74">
        <v>1.7962301000000001</v>
      </c>
      <c r="O123" s="74">
        <v>4.3915644</v>
      </c>
      <c r="P123" s="74">
        <v>7.2991462</v>
      </c>
      <c r="Q123" s="74">
        <v>16.253053000000001</v>
      </c>
      <c r="R123" s="74">
        <v>36.345345999999999</v>
      </c>
      <c r="S123" s="74">
        <v>93.826233999999999</v>
      </c>
      <c r="T123" s="74">
        <v>442.42849999999999</v>
      </c>
      <c r="U123" s="74">
        <v>10.514004</v>
      </c>
      <c r="V123" s="74">
        <v>9.7909717000000001</v>
      </c>
      <c r="X123" s="90">
        <v>2016</v>
      </c>
      <c r="Y123" s="74">
        <v>0</v>
      </c>
      <c r="Z123" s="74">
        <v>0</v>
      </c>
      <c r="AA123" s="74">
        <v>0</v>
      </c>
      <c r="AB123" s="74">
        <v>0</v>
      </c>
      <c r="AC123" s="74">
        <v>0</v>
      </c>
      <c r="AD123" s="74">
        <v>0</v>
      </c>
      <c r="AE123" s="74">
        <v>0.1108618</v>
      </c>
      <c r="AF123" s="74">
        <v>0.12413200000000001</v>
      </c>
      <c r="AG123" s="74">
        <v>0.1220798</v>
      </c>
      <c r="AH123" s="74">
        <v>0.36618319999999999</v>
      </c>
      <c r="AI123" s="74">
        <v>0.254554</v>
      </c>
      <c r="AJ123" s="74">
        <v>0.79768459999999997</v>
      </c>
      <c r="AK123" s="74">
        <v>1.3487085999999999</v>
      </c>
      <c r="AL123" s="74">
        <v>3.6426072</v>
      </c>
      <c r="AM123" s="74">
        <v>9.7054185000000004</v>
      </c>
      <c r="AN123" s="74">
        <v>26.818639000000001</v>
      </c>
      <c r="AO123" s="74">
        <v>79.968012999999999</v>
      </c>
      <c r="AP123" s="74">
        <v>425.45337999999998</v>
      </c>
      <c r="AQ123" s="74">
        <v>13.734970000000001</v>
      </c>
      <c r="AR123" s="74">
        <v>8.5054973</v>
      </c>
      <c r="AT123" s="90">
        <v>2016</v>
      </c>
      <c r="AU123" s="74">
        <v>0</v>
      </c>
      <c r="AV123" s="74">
        <v>0</v>
      </c>
      <c r="AW123" s="74">
        <v>0</v>
      </c>
      <c r="AX123" s="74">
        <v>0</v>
      </c>
      <c r="AY123" s="74">
        <v>0</v>
      </c>
      <c r="AZ123" s="74">
        <v>0</v>
      </c>
      <c r="BA123" s="74">
        <v>5.5738700000000002E-2</v>
      </c>
      <c r="BB123" s="74">
        <v>6.2209899999999999E-2</v>
      </c>
      <c r="BC123" s="74">
        <v>0.30735639999999997</v>
      </c>
      <c r="BD123" s="74">
        <v>0.37384810000000002</v>
      </c>
      <c r="BE123" s="74">
        <v>0.4520574</v>
      </c>
      <c r="BF123" s="74">
        <v>1.287337</v>
      </c>
      <c r="BG123" s="74">
        <v>2.8354859000000001</v>
      </c>
      <c r="BH123" s="74">
        <v>5.4481159000000003</v>
      </c>
      <c r="BI123" s="74">
        <v>12.918502999999999</v>
      </c>
      <c r="BJ123" s="74">
        <v>31.326781</v>
      </c>
      <c r="BK123" s="74">
        <v>86.134348000000003</v>
      </c>
      <c r="BL123" s="74">
        <v>431.75691999999998</v>
      </c>
      <c r="BM123" s="74">
        <v>12.136792</v>
      </c>
      <c r="BN123" s="74">
        <v>9.0935585999999997</v>
      </c>
      <c r="BP123" s="90">
        <v>2016</v>
      </c>
    </row>
    <row r="124" spans="2:68">
      <c r="B124" s="90">
        <v>2017</v>
      </c>
      <c r="C124" s="74">
        <v>0</v>
      </c>
      <c r="D124" s="74">
        <v>0</v>
      </c>
      <c r="E124" s="74">
        <v>0</v>
      </c>
      <c r="F124" s="74">
        <v>0</v>
      </c>
      <c r="G124" s="74">
        <v>0.1141895</v>
      </c>
      <c r="H124" s="74">
        <v>0</v>
      </c>
      <c r="I124" s="74">
        <v>0.1098721</v>
      </c>
      <c r="J124" s="74">
        <v>0</v>
      </c>
      <c r="K124" s="74">
        <v>0.125307</v>
      </c>
      <c r="L124" s="74">
        <v>0.37061699999999997</v>
      </c>
      <c r="M124" s="74">
        <v>0.66065989999999997</v>
      </c>
      <c r="N124" s="74">
        <v>1.3523345</v>
      </c>
      <c r="O124" s="74">
        <v>3.2342572999999999</v>
      </c>
      <c r="P124" s="74">
        <v>4.9429768000000003</v>
      </c>
      <c r="Q124" s="74">
        <v>15.535451999999999</v>
      </c>
      <c r="R124" s="74">
        <v>40.136152000000003</v>
      </c>
      <c r="S124" s="74">
        <v>106.82232</v>
      </c>
      <c r="T124" s="74">
        <v>451.46604000000002</v>
      </c>
      <c r="U124" s="74">
        <v>10.881486000000001</v>
      </c>
      <c r="V124" s="74">
        <v>10.045639</v>
      </c>
      <c r="X124" s="90">
        <v>2017</v>
      </c>
      <c r="Y124" s="74">
        <v>0</v>
      </c>
      <c r="Z124" s="74">
        <v>0</v>
      </c>
      <c r="AA124" s="74">
        <v>0</v>
      </c>
      <c r="AB124" s="74">
        <v>0</v>
      </c>
      <c r="AC124" s="74">
        <v>0</v>
      </c>
      <c r="AD124" s="74">
        <v>0.1084502</v>
      </c>
      <c r="AE124" s="74">
        <v>0.10832170000000001</v>
      </c>
      <c r="AF124" s="74">
        <v>0</v>
      </c>
      <c r="AG124" s="74">
        <v>0.24790180000000001</v>
      </c>
      <c r="AH124" s="74">
        <v>0.23794309999999999</v>
      </c>
      <c r="AI124" s="74">
        <v>0.2560636</v>
      </c>
      <c r="AJ124" s="74">
        <v>0.3904125</v>
      </c>
      <c r="AK124" s="74">
        <v>1.4640044999999999</v>
      </c>
      <c r="AL124" s="74">
        <v>3.9445915999999999</v>
      </c>
      <c r="AM124" s="74">
        <v>9.8441951000000003</v>
      </c>
      <c r="AN124" s="74">
        <v>25.382857999999999</v>
      </c>
      <c r="AO124" s="74">
        <v>82.689335</v>
      </c>
      <c r="AP124" s="74">
        <v>420.53543999999999</v>
      </c>
      <c r="AQ124" s="74">
        <v>13.607764</v>
      </c>
      <c r="AR124" s="74">
        <v>8.4439002999999992</v>
      </c>
      <c r="AT124" s="90">
        <v>2017</v>
      </c>
      <c r="AU124" s="74">
        <v>0</v>
      </c>
      <c r="AV124" s="74">
        <v>0</v>
      </c>
      <c r="AW124" s="74">
        <v>0</v>
      </c>
      <c r="AX124" s="74">
        <v>0</v>
      </c>
      <c r="AY124" s="74">
        <v>5.8330600000000003E-2</v>
      </c>
      <c r="AZ124" s="74">
        <v>5.4172499999999998E-2</v>
      </c>
      <c r="BA124" s="74">
        <v>0.10909140000000001</v>
      </c>
      <c r="BB124" s="74">
        <v>0</v>
      </c>
      <c r="BC124" s="74">
        <v>0.18693789999999999</v>
      </c>
      <c r="BD124" s="74">
        <v>0.30303069999999999</v>
      </c>
      <c r="BE124" s="74">
        <v>0.45517350000000001</v>
      </c>
      <c r="BF124" s="74">
        <v>0.86213759999999995</v>
      </c>
      <c r="BG124" s="74">
        <v>2.3267036999999999</v>
      </c>
      <c r="BH124" s="74">
        <v>4.4347047999999996</v>
      </c>
      <c r="BI124" s="74">
        <v>12.637207999999999</v>
      </c>
      <c r="BJ124" s="74">
        <v>32.397599999999997</v>
      </c>
      <c r="BK124" s="74">
        <v>93.491059000000007</v>
      </c>
      <c r="BL124" s="74">
        <v>432.14067</v>
      </c>
      <c r="BM124" s="74">
        <v>12.254921</v>
      </c>
      <c r="BN124" s="74">
        <v>9.1571706000000006</v>
      </c>
      <c r="BP124" s="90">
        <v>2017</v>
      </c>
    </row>
    <row r="125" spans="2:68">
      <c r="B125" s="90">
        <v>2018</v>
      </c>
      <c r="C125" s="74">
        <v>0</v>
      </c>
      <c r="D125" s="74">
        <v>0</v>
      </c>
      <c r="E125" s="74">
        <v>0</v>
      </c>
      <c r="F125" s="74">
        <v>0</v>
      </c>
      <c r="G125" s="74">
        <v>0.11285870000000001</v>
      </c>
      <c r="H125" s="74">
        <v>0</v>
      </c>
      <c r="I125" s="74">
        <v>0</v>
      </c>
      <c r="J125" s="74">
        <v>0</v>
      </c>
      <c r="K125" s="74">
        <v>0.25229109999999999</v>
      </c>
      <c r="L125" s="74">
        <v>0</v>
      </c>
      <c r="M125" s="74">
        <v>0.26530409999999999</v>
      </c>
      <c r="N125" s="74">
        <v>1.461794</v>
      </c>
      <c r="O125" s="74">
        <v>1.9661252</v>
      </c>
      <c r="P125" s="74">
        <v>6.2695606000000002</v>
      </c>
      <c r="Q125" s="74">
        <v>14.637765</v>
      </c>
      <c r="R125" s="74">
        <v>31.249624000000001</v>
      </c>
      <c r="S125" s="74">
        <v>94.455117999999999</v>
      </c>
      <c r="T125" s="74">
        <v>380.54048999999998</v>
      </c>
      <c r="U125" s="74">
        <v>9.4177172000000002</v>
      </c>
      <c r="V125" s="74">
        <v>8.5465855000000008</v>
      </c>
      <c r="X125" s="90">
        <v>2018</v>
      </c>
      <c r="Y125" s="74">
        <v>0</v>
      </c>
      <c r="Z125" s="74">
        <v>0</v>
      </c>
      <c r="AA125" s="74">
        <v>0</v>
      </c>
      <c r="AB125" s="74">
        <v>0</v>
      </c>
      <c r="AC125" s="74">
        <v>0</v>
      </c>
      <c r="AD125" s="74">
        <v>0</v>
      </c>
      <c r="AE125" s="74">
        <v>0</v>
      </c>
      <c r="AF125" s="74">
        <v>0.115286</v>
      </c>
      <c r="AG125" s="74">
        <v>0.1246289</v>
      </c>
      <c r="AH125" s="74">
        <v>0.1174149</v>
      </c>
      <c r="AI125" s="74">
        <v>0.2570268</v>
      </c>
      <c r="AJ125" s="74">
        <v>0.76840819999999999</v>
      </c>
      <c r="AK125" s="74">
        <v>1.575385</v>
      </c>
      <c r="AL125" s="74">
        <v>2.7433735000000001</v>
      </c>
      <c r="AM125" s="74">
        <v>8.6796682000000001</v>
      </c>
      <c r="AN125" s="74">
        <v>24.152667000000001</v>
      </c>
      <c r="AO125" s="74">
        <v>75.084093999999993</v>
      </c>
      <c r="AP125" s="74">
        <v>383.67012</v>
      </c>
      <c r="AQ125" s="74">
        <v>12.405462999999999</v>
      </c>
      <c r="AR125" s="74">
        <v>7.6969023999999999</v>
      </c>
      <c r="AT125" s="90">
        <v>2018</v>
      </c>
      <c r="AU125" s="74">
        <v>0</v>
      </c>
      <c r="AV125" s="74">
        <v>0</v>
      </c>
      <c r="AW125" s="74">
        <v>0</v>
      </c>
      <c r="AX125" s="74">
        <v>0</v>
      </c>
      <c r="AY125" s="74">
        <v>5.77446E-2</v>
      </c>
      <c r="AZ125" s="74">
        <v>0</v>
      </c>
      <c r="BA125" s="74">
        <v>0</v>
      </c>
      <c r="BB125" s="74">
        <v>5.7941199999999998E-2</v>
      </c>
      <c r="BC125" s="74">
        <v>0.18807399999999999</v>
      </c>
      <c r="BD125" s="74">
        <v>5.9671399999999999E-2</v>
      </c>
      <c r="BE125" s="74">
        <v>0.26109979999999999</v>
      </c>
      <c r="BF125" s="74">
        <v>1.1086944000000001</v>
      </c>
      <c r="BG125" s="74">
        <v>1.7654315</v>
      </c>
      <c r="BH125" s="74">
        <v>4.4634444000000002</v>
      </c>
      <c r="BI125" s="74">
        <v>11.600894</v>
      </c>
      <c r="BJ125" s="74">
        <v>27.540583000000002</v>
      </c>
      <c r="BK125" s="74">
        <v>83.804474999999996</v>
      </c>
      <c r="BL125" s="74">
        <v>382.48514999999998</v>
      </c>
      <c r="BM125" s="74">
        <v>10.922573999999999</v>
      </c>
      <c r="BN125" s="74">
        <v>8.1024021000000008</v>
      </c>
      <c r="BP125" s="90">
        <v>2018</v>
      </c>
    </row>
    <row r="126" spans="2:68">
      <c r="B126" s="90">
        <v>2019</v>
      </c>
      <c r="C126" s="74">
        <v>0</v>
      </c>
      <c r="D126" s="74">
        <v>0</v>
      </c>
      <c r="E126" s="74">
        <v>0</v>
      </c>
      <c r="F126" s="74">
        <v>0</v>
      </c>
      <c r="G126" s="74">
        <v>0</v>
      </c>
      <c r="H126" s="74">
        <v>0.21023420000000001</v>
      </c>
      <c r="I126" s="74">
        <v>0</v>
      </c>
      <c r="J126" s="74">
        <v>0.33796720000000002</v>
      </c>
      <c r="K126" s="74">
        <v>0.1261398</v>
      </c>
      <c r="L126" s="74">
        <v>0.6020818</v>
      </c>
      <c r="M126" s="74">
        <v>1.0556987</v>
      </c>
      <c r="N126" s="74">
        <v>1.5744705000000001</v>
      </c>
      <c r="O126" s="74">
        <v>1.4760191</v>
      </c>
      <c r="P126" s="74">
        <v>5.0258916999999999</v>
      </c>
      <c r="Q126" s="74">
        <v>14.467872</v>
      </c>
      <c r="R126" s="74">
        <v>32.365611000000001</v>
      </c>
      <c r="S126" s="74">
        <v>95.271128000000004</v>
      </c>
      <c r="T126" s="74">
        <v>409.15517</v>
      </c>
      <c r="U126" s="74">
        <v>10.087987</v>
      </c>
      <c r="V126" s="74">
        <v>9.0361837999999999</v>
      </c>
      <c r="X126" s="90">
        <v>2019</v>
      </c>
      <c r="Y126" s="74">
        <v>0</v>
      </c>
      <c r="Z126" s="74">
        <v>0</v>
      </c>
      <c r="AA126" s="74">
        <v>0</v>
      </c>
      <c r="AB126" s="74">
        <v>0</v>
      </c>
      <c r="AC126" s="74">
        <v>0</v>
      </c>
      <c r="AD126" s="74">
        <v>0.10597280000000001</v>
      </c>
      <c r="AE126" s="74">
        <v>0.1049924</v>
      </c>
      <c r="AF126" s="74">
        <v>0</v>
      </c>
      <c r="AG126" s="74">
        <v>0</v>
      </c>
      <c r="AH126" s="74">
        <v>0</v>
      </c>
      <c r="AI126" s="74">
        <v>0.38315300000000002</v>
      </c>
      <c r="AJ126" s="74">
        <v>1.0109205000000001</v>
      </c>
      <c r="AK126" s="74">
        <v>1.8152926</v>
      </c>
      <c r="AL126" s="74">
        <v>2.9984156</v>
      </c>
      <c r="AM126" s="74">
        <v>9.7691350999999997</v>
      </c>
      <c r="AN126" s="74">
        <v>28.962306999999999</v>
      </c>
      <c r="AO126" s="74">
        <v>65.214556000000002</v>
      </c>
      <c r="AP126" s="74">
        <v>431.48293999999999</v>
      </c>
      <c r="AQ126" s="74">
        <v>13.635403</v>
      </c>
      <c r="AR126" s="74">
        <v>8.3760665000000003</v>
      </c>
      <c r="AT126" s="90">
        <v>2019</v>
      </c>
      <c r="AU126" s="74">
        <v>0</v>
      </c>
      <c r="AV126" s="74">
        <v>0</v>
      </c>
      <c r="AW126" s="74">
        <v>0</v>
      </c>
      <c r="AX126" s="74">
        <v>0</v>
      </c>
      <c r="AY126" s="74">
        <v>0</v>
      </c>
      <c r="AZ126" s="74">
        <v>0.15831490000000001</v>
      </c>
      <c r="BA126" s="74">
        <v>5.2973300000000001E-2</v>
      </c>
      <c r="BB126" s="74">
        <v>0.16798830000000001</v>
      </c>
      <c r="BC126" s="74">
        <v>6.25246E-2</v>
      </c>
      <c r="BD126" s="74">
        <v>0.29697400000000002</v>
      </c>
      <c r="BE126" s="74">
        <v>0.71392920000000004</v>
      </c>
      <c r="BF126" s="74">
        <v>1.2873998</v>
      </c>
      <c r="BG126" s="74">
        <v>1.6503592</v>
      </c>
      <c r="BH126" s="74">
        <v>3.9818718999999998</v>
      </c>
      <c r="BI126" s="74">
        <v>12.065056999999999</v>
      </c>
      <c r="BJ126" s="74">
        <v>30.592366999999999</v>
      </c>
      <c r="BK126" s="74">
        <v>78.803770999999998</v>
      </c>
      <c r="BL126" s="74">
        <v>422.95012000000003</v>
      </c>
      <c r="BM126" s="74">
        <v>11.874404999999999</v>
      </c>
      <c r="BN126" s="74">
        <v>8.7120732000000007</v>
      </c>
      <c r="BP126" s="90">
        <v>2019</v>
      </c>
    </row>
    <row r="127" spans="2:68">
      <c r="B127" s="90">
        <v>2020</v>
      </c>
      <c r="C127" s="74">
        <v>0</v>
      </c>
      <c r="D127" s="74">
        <v>0</v>
      </c>
      <c r="E127" s="74">
        <v>0</v>
      </c>
      <c r="F127" s="74">
        <v>0</v>
      </c>
      <c r="G127" s="74">
        <v>0</v>
      </c>
      <c r="H127" s="74">
        <v>0.1053453</v>
      </c>
      <c r="I127" s="74">
        <v>0.1055764</v>
      </c>
      <c r="J127" s="74">
        <v>0</v>
      </c>
      <c r="K127" s="74">
        <v>0.2495029</v>
      </c>
      <c r="L127" s="74">
        <v>0.24055609999999999</v>
      </c>
      <c r="M127" s="74">
        <v>0.77780660000000001</v>
      </c>
      <c r="N127" s="74">
        <v>1.0416911</v>
      </c>
      <c r="O127" s="74">
        <v>3.0097342999999999</v>
      </c>
      <c r="P127" s="74">
        <v>7.0500702999999998</v>
      </c>
      <c r="Q127" s="74">
        <v>13.510462</v>
      </c>
      <c r="R127" s="74">
        <v>32.599217000000003</v>
      </c>
      <c r="S127" s="74">
        <v>80.573448999999997</v>
      </c>
      <c r="T127" s="74">
        <v>364.22865000000002</v>
      </c>
      <c r="U127" s="74">
        <v>9.4181284999999999</v>
      </c>
      <c r="V127" s="74">
        <v>8.1955550000000006</v>
      </c>
      <c r="X127" s="90">
        <v>2020</v>
      </c>
      <c r="Y127" s="74">
        <v>0</v>
      </c>
      <c r="Z127" s="74">
        <v>0</v>
      </c>
      <c r="AA127" s="74">
        <v>0</v>
      </c>
      <c r="AB127" s="74">
        <v>0</v>
      </c>
      <c r="AC127" s="74">
        <v>0</v>
      </c>
      <c r="AD127" s="74">
        <v>0.1065268</v>
      </c>
      <c r="AE127" s="74">
        <v>0.1037848</v>
      </c>
      <c r="AF127" s="74">
        <v>0.107972</v>
      </c>
      <c r="AG127" s="74">
        <v>0</v>
      </c>
      <c r="AH127" s="74">
        <v>0.35229090000000002</v>
      </c>
      <c r="AI127" s="74">
        <v>0.87854489999999996</v>
      </c>
      <c r="AJ127" s="74">
        <v>0.6257916</v>
      </c>
      <c r="AK127" s="74">
        <v>1.4836455</v>
      </c>
      <c r="AL127" s="74">
        <v>3.2176806999999998</v>
      </c>
      <c r="AM127" s="74">
        <v>7.8911788999999999</v>
      </c>
      <c r="AN127" s="74">
        <v>24.043759999999999</v>
      </c>
      <c r="AO127" s="74">
        <v>55.127369000000002</v>
      </c>
      <c r="AP127" s="74">
        <v>381.48165999999998</v>
      </c>
      <c r="AQ127" s="74">
        <v>12.101027999999999</v>
      </c>
      <c r="AR127" s="74">
        <v>7.3678349000000001</v>
      </c>
      <c r="AT127" s="90">
        <v>2020</v>
      </c>
      <c r="AU127" s="74">
        <v>0</v>
      </c>
      <c r="AV127" s="74">
        <v>0</v>
      </c>
      <c r="AW127" s="74">
        <v>0</v>
      </c>
      <c r="AX127" s="74">
        <v>0</v>
      </c>
      <c r="AY127" s="74">
        <v>0</v>
      </c>
      <c r="AZ127" s="74">
        <v>0.10593279999999999</v>
      </c>
      <c r="BA127" s="74">
        <v>0.104673</v>
      </c>
      <c r="BB127" s="74">
        <v>5.4324499999999998E-2</v>
      </c>
      <c r="BC127" s="74">
        <v>0.12334680000000001</v>
      </c>
      <c r="BD127" s="74">
        <v>0.29709279999999999</v>
      </c>
      <c r="BE127" s="74">
        <v>0.82899069999999997</v>
      </c>
      <c r="BF127" s="74">
        <v>0.82962659999999999</v>
      </c>
      <c r="BG127" s="74">
        <v>2.2235301000000001</v>
      </c>
      <c r="BH127" s="74">
        <v>5.0690378999999997</v>
      </c>
      <c r="BI127" s="74">
        <v>10.625088</v>
      </c>
      <c r="BJ127" s="74">
        <v>28.147760000000002</v>
      </c>
      <c r="BK127" s="74">
        <v>66.712028000000004</v>
      </c>
      <c r="BL127" s="74">
        <v>374.82357999999999</v>
      </c>
      <c r="BM127" s="74">
        <v>10.769709000000001</v>
      </c>
      <c r="BN127" s="74">
        <v>7.7786423999999998</v>
      </c>
      <c r="BP127" s="90">
        <v>2020</v>
      </c>
    </row>
    <row r="128" spans="2:68">
      <c r="B128" s="90">
        <v>2021</v>
      </c>
      <c r="C128" s="74">
        <v>0</v>
      </c>
      <c r="D128" s="74">
        <v>0</v>
      </c>
      <c r="E128" s="74">
        <v>0</v>
      </c>
      <c r="F128" s="74">
        <v>0</v>
      </c>
      <c r="G128" s="74">
        <v>0</v>
      </c>
      <c r="H128" s="74">
        <v>0.10888349999999999</v>
      </c>
      <c r="I128" s="74">
        <v>0</v>
      </c>
      <c r="J128" s="74">
        <v>0.2154606</v>
      </c>
      <c r="K128" s="74">
        <v>0</v>
      </c>
      <c r="L128" s="74">
        <v>0.1223538</v>
      </c>
      <c r="M128" s="74">
        <v>0.88143890000000003</v>
      </c>
      <c r="N128" s="74">
        <v>1.57369</v>
      </c>
      <c r="O128" s="74">
        <v>3.0933980999999999</v>
      </c>
      <c r="P128" s="74">
        <v>5.9915437999999996</v>
      </c>
      <c r="Q128" s="74">
        <v>14.602698</v>
      </c>
      <c r="R128" s="74">
        <v>31.198270999999998</v>
      </c>
      <c r="S128" s="74">
        <v>90.813804000000005</v>
      </c>
      <c r="T128" s="74">
        <v>410.40719999999999</v>
      </c>
      <c r="U128" s="74">
        <v>10.729763999999999</v>
      </c>
      <c r="V128" s="74">
        <v>8.9814849999999993</v>
      </c>
      <c r="X128" s="90">
        <v>2021</v>
      </c>
      <c r="Y128" s="74">
        <v>0</v>
      </c>
      <c r="Z128" s="74">
        <v>0</v>
      </c>
      <c r="AA128" s="74">
        <v>0</v>
      </c>
      <c r="AB128" s="74">
        <v>0</v>
      </c>
      <c r="AC128" s="74">
        <v>0</v>
      </c>
      <c r="AD128" s="74">
        <v>0</v>
      </c>
      <c r="AE128" s="74">
        <v>0.10426530000000001</v>
      </c>
      <c r="AF128" s="74">
        <v>0.21296010000000001</v>
      </c>
      <c r="AG128" s="74">
        <v>0.1192448</v>
      </c>
      <c r="AH128" s="74">
        <v>0.1200865</v>
      </c>
      <c r="AI128" s="74">
        <v>0.48935770000000001</v>
      </c>
      <c r="AJ128" s="74">
        <v>0.88836090000000001</v>
      </c>
      <c r="AK128" s="74">
        <v>1.3265537999999999</v>
      </c>
      <c r="AL128" s="74">
        <v>3.3202235</v>
      </c>
      <c r="AM128" s="74">
        <v>7.4314156000000002</v>
      </c>
      <c r="AN128" s="74">
        <v>23.369333000000001</v>
      </c>
      <c r="AO128" s="74">
        <v>72.432863999999995</v>
      </c>
      <c r="AP128" s="74">
        <v>423.42284000000001</v>
      </c>
      <c r="AQ128" s="74">
        <v>13.772852</v>
      </c>
      <c r="AR128" s="74">
        <v>8.1796553000000003</v>
      </c>
      <c r="AT128" s="90">
        <v>2021</v>
      </c>
      <c r="AU128" s="74">
        <v>0</v>
      </c>
      <c r="AV128" s="74">
        <v>0</v>
      </c>
      <c r="AW128" s="74">
        <v>0</v>
      </c>
      <c r="AX128" s="74">
        <v>0</v>
      </c>
      <c r="AY128" s="74">
        <v>0</v>
      </c>
      <c r="AZ128" s="74">
        <v>5.4883800000000003E-2</v>
      </c>
      <c r="BA128" s="74">
        <v>5.2642099999999997E-2</v>
      </c>
      <c r="BB128" s="74">
        <v>0.21420310000000001</v>
      </c>
      <c r="BC128" s="74">
        <v>6.04412E-2</v>
      </c>
      <c r="BD128" s="74">
        <v>0.1212096</v>
      </c>
      <c r="BE128" s="74">
        <v>0.68257100000000004</v>
      </c>
      <c r="BF128" s="74">
        <v>1.2254056</v>
      </c>
      <c r="BG128" s="74">
        <v>2.1842630999999999</v>
      </c>
      <c r="BH128" s="74">
        <v>4.6088601000000002</v>
      </c>
      <c r="BI128" s="74">
        <v>10.900152</v>
      </c>
      <c r="BJ128" s="74">
        <v>27.130991000000002</v>
      </c>
      <c r="BK128" s="74">
        <v>80.856899999999996</v>
      </c>
      <c r="BL128" s="74">
        <v>418.33564000000001</v>
      </c>
      <c r="BM128" s="74">
        <v>12.262497</v>
      </c>
      <c r="BN128" s="74">
        <v>8.5759249000000004</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Heart failure (ICD-10 I50), 1997–2021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[GRIM_output_3.xls]GRIM0907</v>
      </c>
      <c r="F5" s="98" t="s">
        <v>155</v>
      </c>
      <c r="G5" s="148">
        <f>$D$8</f>
        <v>2021</v>
      </c>
    </row>
    <row r="6" spans="1:11" ht="28.9" customHeight="1">
      <c r="B6" s="195" t="s">
        <v>216</v>
      </c>
      <c r="C6" s="195" t="s">
        <v>217</v>
      </c>
      <c r="D6" s="195">
        <v>1997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Heart failure,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Admin!$B$147:$B$171</v>
      </c>
      <c r="F24" s="108" t="s">
        <v>19</v>
      </c>
      <c r="G24" s="107">
        <v>14</v>
      </c>
    </row>
    <row r="25" spans="1:20">
      <c r="B25" s="195" t="s">
        <v>220</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Heart failure (ICD-10 I50),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0.10888349999999999</v>
      </c>
      <c r="I32" s="113">
        <f ca="1">INDIRECT("Rates!I"&amp;$E$8)</f>
        <v>0</v>
      </c>
      <c r="J32" s="113">
        <f ca="1">INDIRECT("Rates!J"&amp;$E$8)</f>
        <v>0.2154606</v>
      </c>
      <c r="K32" s="113">
        <f ca="1">INDIRECT("Rates!K"&amp;$E$8)</f>
        <v>0</v>
      </c>
      <c r="L32" s="113">
        <f ca="1">INDIRECT("Rates!L"&amp;$E$8)</f>
        <v>0.1223538</v>
      </c>
      <c r="M32" s="113">
        <f ca="1">INDIRECT("Rates!M"&amp;$E$8)</f>
        <v>0.88143890000000003</v>
      </c>
      <c r="N32" s="113">
        <f ca="1">INDIRECT("Rates!N"&amp;$E$8)</f>
        <v>1.57369</v>
      </c>
      <c r="O32" s="113">
        <f ca="1">INDIRECT("Rates!O"&amp;$E$8)</f>
        <v>3.0933980999999999</v>
      </c>
      <c r="P32" s="113">
        <f ca="1">INDIRECT("Rates!P"&amp;$E$8)</f>
        <v>5.9915437999999996</v>
      </c>
      <c r="Q32" s="113">
        <f ca="1">INDIRECT("Rates!Q"&amp;$E$8)</f>
        <v>14.602698</v>
      </c>
      <c r="R32" s="113">
        <f ca="1">INDIRECT("Rates!R"&amp;$E$8)</f>
        <v>31.198270999999998</v>
      </c>
      <c r="S32" s="113">
        <f ca="1">INDIRECT("Rates!S"&amp;$E$8)</f>
        <v>90.813804000000005</v>
      </c>
      <c r="T32" s="113">
        <f ca="1">INDIRECT("Rates!T"&amp;$E$8)</f>
        <v>410.40719999999999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0.10426530000000001</v>
      </c>
      <c r="J33" s="113">
        <f ca="1">INDIRECT("Rates!AF"&amp;$E$8)</f>
        <v>0.21296010000000001</v>
      </c>
      <c r="K33" s="113">
        <f ca="1">INDIRECT("Rates!AG"&amp;$E$8)</f>
        <v>0.1192448</v>
      </c>
      <c r="L33" s="113">
        <f ca="1">INDIRECT("Rates!AH"&amp;$E$8)</f>
        <v>0.1200865</v>
      </c>
      <c r="M33" s="113">
        <f ca="1">INDIRECT("Rates!AI"&amp;$E$8)</f>
        <v>0.48935770000000001</v>
      </c>
      <c r="N33" s="113">
        <f ca="1">INDIRECT("Rates!AJ"&amp;$E$8)</f>
        <v>0.88836090000000001</v>
      </c>
      <c r="O33" s="113">
        <f ca="1">INDIRECT("Rates!AK"&amp;$E$8)</f>
        <v>1.3265537999999999</v>
      </c>
      <c r="P33" s="113">
        <f ca="1">INDIRECT("Rates!AL"&amp;$E$8)</f>
        <v>3.3202235</v>
      </c>
      <c r="Q33" s="113">
        <f ca="1">INDIRECT("Rates!AM"&amp;$E$8)</f>
        <v>7.4314156000000002</v>
      </c>
      <c r="R33" s="113">
        <f ca="1">INDIRECT("Rates!AN"&amp;$E$8)</f>
        <v>23.369333000000001</v>
      </c>
      <c r="S33" s="113">
        <f ca="1">INDIRECT("Rates!AO"&amp;$E$8)</f>
        <v>72.432863999999995</v>
      </c>
      <c r="T33" s="113">
        <f ca="1">INDIRECT("Rates!AP"&amp;$E$8)</f>
        <v>423.42284000000001</v>
      </c>
    </row>
    <row r="35" spans="1:21">
      <c r="A35" s="63">
        <v>2</v>
      </c>
      <c r="B35" s="96" t="str">
        <f>"Number of deaths due to " &amp;Admin!B6&amp;" (ICD-10 "&amp;UPPER(Admin!C6)&amp;"), by sex and age group, " &amp;Admin!D8</f>
        <v>Number of deaths due to Heart failure (ICD-10 I50),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1</v>
      </c>
      <c r="I38" s="113">
        <f ca="1">INDIRECT("Deaths!I"&amp;$E$8)</f>
        <v>0</v>
      </c>
      <c r="J38" s="113">
        <f ca="1">INDIRECT("Deaths!J"&amp;$E$8)</f>
        <v>2</v>
      </c>
      <c r="K38" s="113">
        <f ca="1">INDIRECT("Deaths!K"&amp;$E$8)</f>
        <v>0</v>
      </c>
      <c r="L38" s="113">
        <f ca="1">INDIRECT("Deaths!L"&amp;$E$8)</f>
        <v>1</v>
      </c>
      <c r="M38" s="113">
        <f ca="1">INDIRECT("Deaths!M"&amp;$E$8)</f>
        <v>7</v>
      </c>
      <c r="N38" s="113">
        <f ca="1">INDIRECT("Deaths!N"&amp;$E$8)</f>
        <v>12</v>
      </c>
      <c r="O38" s="113">
        <f ca="1">INDIRECT("Deaths!O"&amp;$E$8)</f>
        <v>22</v>
      </c>
      <c r="P38" s="113">
        <f ca="1">INDIRECT("Deaths!P"&amp;$E$8)</f>
        <v>37</v>
      </c>
      <c r="Q38" s="113">
        <f ca="1">INDIRECT("Deaths!Q"&amp;$E$8)</f>
        <v>81</v>
      </c>
      <c r="R38" s="113">
        <f ca="1">INDIRECT("Deaths!R"&amp;$E$8)</f>
        <v>121</v>
      </c>
      <c r="S38" s="113">
        <f ca="1">INDIRECT("Deaths!S"&amp;$E$8)</f>
        <v>227</v>
      </c>
      <c r="T38" s="113">
        <f ca="1">INDIRECT("Deaths!T"&amp;$E$8)</f>
        <v>857</v>
      </c>
      <c r="U38" s="115">
        <f ca="1">SUM(C38:T38)</f>
        <v>1368</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1</v>
      </c>
      <c r="J39" s="113">
        <f ca="1">INDIRECT("Deaths!AF"&amp;$E$8)</f>
        <v>2</v>
      </c>
      <c r="K39" s="113">
        <f ca="1">INDIRECT("Deaths!AG"&amp;$E$8)</f>
        <v>1</v>
      </c>
      <c r="L39" s="113">
        <f ca="1">INDIRECT("Deaths!AH"&amp;$E$8)</f>
        <v>1</v>
      </c>
      <c r="M39" s="113">
        <f ca="1">INDIRECT("Deaths!AI"&amp;$E$8)</f>
        <v>4</v>
      </c>
      <c r="N39" s="113">
        <f ca="1">INDIRECT("Deaths!AJ"&amp;$E$8)</f>
        <v>7</v>
      </c>
      <c r="O39" s="113">
        <f ca="1">INDIRECT("Deaths!AK"&amp;$E$8)</f>
        <v>10</v>
      </c>
      <c r="P39" s="113">
        <f ca="1">INDIRECT("Deaths!AL"&amp;$E$8)</f>
        <v>22</v>
      </c>
      <c r="Q39" s="113">
        <f ca="1">INDIRECT("Deaths!AM"&amp;$E$8)</f>
        <v>44</v>
      </c>
      <c r="R39" s="113">
        <f ca="1">INDIRECT("Deaths!AN"&amp;$E$8)</f>
        <v>98</v>
      </c>
      <c r="S39" s="113">
        <f ca="1">INDIRECT("Deaths!AO"&amp;$E$8)</f>
        <v>214</v>
      </c>
      <c r="T39" s="113">
        <f ca="1">INDIRECT("Deaths!AP"&amp;$E$8)</f>
        <v>1378</v>
      </c>
      <c r="U39" s="115">
        <f ca="1">SUM(C39:T39)</f>
        <v>1782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-1</v>
      </c>
      <c r="I42" s="117">
        <f t="shared" ca="1" si="0"/>
        <v>0</v>
      </c>
      <c r="J42" s="117">
        <f t="shared" ca="1" si="0"/>
        <v>-2</v>
      </c>
      <c r="K42" s="117">
        <f t="shared" ca="1" si="0"/>
        <v>0</v>
      </c>
      <c r="L42" s="117">
        <f t="shared" ca="1" si="0"/>
        <v>-1</v>
      </c>
      <c r="M42" s="117">
        <f t="shared" ca="1" si="0"/>
        <v>-7</v>
      </c>
      <c r="N42" s="117">
        <f t="shared" ca="1" si="0"/>
        <v>-12</v>
      </c>
      <c r="O42" s="117">
        <f t="shared" ca="1" si="0"/>
        <v>-22</v>
      </c>
      <c r="P42" s="117">
        <f t="shared" ca="1" si="0"/>
        <v>-37</v>
      </c>
      <c r="Q42" s="117">
        <f t="shared" ca="1" si="0"/>
        <v>-81</v>
      </c>
      <c r="R42" s="117">
        <f t="shared" ca="1" si="0"/>
        <v>-121</v>
      </c>
      <c r="S42" s="117">
        <f t="shared" ca="1" si="0"/>
        <v>-227</v>
      </c>
      <c r="T42" s="117">
        <f t="shared" ca="1" si="0"/>
        <v>-857</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1</v>
      </c>
      <c r="J43" s="117">
        <f t="shared" ca="1" si="1"/>
        <v>2</v>
      </c>
      <c r="K43" s="117">
        <f t="shared" ca="1" si="1"/>
        <v>1</v>
      </c>
      <c r="L43" s="117">
        <f t="shared" ca="1" si="1"/>
        <v>1</v>
      </c>
      <c r="M43" s="117">
        <f t="shared" ca="1" si="1"/>
        <v>4</v>
      </c>
      <c r="N43" s="117">
        <f t="shared" ca="1" si="1"/>
        <v>7</v>
      </c>
      <c r="O43" s="117">
        <f t="shared" ca="1" si="1"/>
        <v>10</v>
      </c>
      <c r="P43" s="117">
        <f t="shared" ca="1" si="1"/>
        <v>22</v>
      </c>
      <c r="Q43" s="117">
        <f t="shared" ca="1" si="1"/>
        <v>44</v>
      </c>
      <c r="R43" s="117">
        <f t="shared" ca="1" si="1"/>
        <v>98</v>
      </c>
      <c r="S43" s="117">
        <f t="shared" ca="1" si="1"/>
        <v>214</v>
      </c>
      <c r="T43" s="117">
        <f t="shared" ca="1" si="1"/>
        <v>1378</v>
      </c>
      <c r="U43" s="79"/>
    </row>
    <row r="45" spans="1:21">
      <c r="A45" s="63">
        <v>3</v>
      </c>
      <c r="B45" s="96" t="str">
        <f>"Number of deaths due to " &amp;Admin!B6&amp;" (ICD-10 "&amp;UPPER(Admin!C6)&amp;"), by sex and year, " &amp;Admin!D6&amp;"–" &amp;Admin!D8</f>
        <v>Number of deaths due to Heart failure (ICD-10 I50), by sex and year, 1997–2021</v>
      </c>
      <c r="C45" s="99"/>
      <c r="D45" s="99"/>
      <c r="E45" s="99"/>
    </row>
    <row r="46" spans="1:21">
      <c r="A46" s="63">
        <v>4</v>
      </c>
      <c r="B46" s="96" t="str">
        <f>"Age-standardised death rates for " &amp;Admin!B6&amp;" (ICD-10 "&amp;UPPER(Admin!C6)&amp;"), by sex and year, " &amp;Admin!D6&amp;"–" &amp;Admin!D8</f>
        <v>Age-standardised death rates for Heart failure (ICD-10 I50), by sex and year, 1997–2021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1133</v>
      </c>
      <c r="D147" s="119">
        <f>Deaths!AR104</f>
        <v>1849</v>
      </c>
      <c r="E147" s="119">
        <f>Deaths!BN104</f>
        <v>2982</v>
      </c>
      <c r="F147" s="120">
        <f>Rates!V104</f>
        <v>19.50037</v>
      </c>
      <c r="G147" s="120">
        <f>Rates!AR104</f>
        <v>17.510439000000002</v>
      </c>
      <c r="H147" s="120">
        <f>Rates!BN104</f>
        <v>18.417041999999999</v>
      </c>
    </row>
    <row r="148" spans="2:8">
      <c r="B148" s="101">
        <v>1998</v>
      </c>
      <c r="C148" s="119">
        <f>Deaths!V105</f>
        <v>1068</v>
      </c>
      <c r="D148" s="119">
        <f>Deaths!AR105</f>
        <v>1727</v>
      </c>
      <c r="E148" s="119">
        <f>Deaths!BN105</f>
        <v>2795</v>
      </c>
      <c r="F148" s="120">
        <f>Rates!V105</f>
        <v>17.799997999999999</v>
      </c>
      <c r="G148" s="120">
        <f>Rates!AR105</f>
        <v>15.709434999999999</v>
      </c>
      <c r="H148" s="120">
        <f>Rates!BN105</f>
        <v>16.587768000000001</v>
      </c>
    </row>
    <row r="149" spans="2:8">
      <c r="B149" s="101">
        <v>1999</v>
      </c>
      <c r="C149" s="119">
        <f>Deaths!V106</f>
        <v>989</v>
      </c>
      <c r="D149" s="119">
        <f>Deaths!AR106</f>
        <v>1725</v>
      </c>
      <c r="E149" s="119">
        <f>Deaths!BN106</f>
        <v>2714</v>
      </c>
      <c r="F149" s="120">
        <f>Rates!V106</f>
        <v>15.705154</v>
      </c>
      <c r="G149" s="120">
        <f>Rates!AR106</f>
        <v>15.027672000000001</v>
      </c>
      <c r="H149" s="120">
        <f>Rates!BN106</f>
        <v>15.420078</v>
      </c>
    </row>
    <row r="150" spans="2:8">
      <c r="B150" s="101">
        <v>2000</v>
      </c>
      <c r="C150" s="119">
        <f>Deaths!V107</f>
        <v>982</v>
      </c>
      <c r="D150" s="119">
        <f>Deaths!AR107</f>
        <v>1662</v>
      </c>
      <c r="E150" s="119">
        <f>Deaths!BN107</f>
        <v>2644</v>
      </c>
      <c r="F150" s="120">
        <f>Rates!V107</f>
        <v>14.924030999999999</v>
      </c>
      <c r="G150" s="120">
        <f>Rates!AR107</f>
        <v>13.815685999999999</v>
      </c>
      <c r="H150" s="120">
        <f>Rates!BN107</f>
        <v>14.347592000000001</v>
      </c>
    </row>
    <row r="151" spans="2:8">
      <c r="B151" s="101">
        <v>2001</v>
      </c>
      <c r="C151" s="119">
        <f>Deaths!V108</f>
        <v>982</v>
      </c>
      <c r="D151" s="119">
        <f>Deaths!AR108</f>
        <v>1630</v>
      </c>
      <c r="E151" s="119">
        <f>Deaths!BN108</f>
        <v>2612</v>
      </c>
      <c r="F151" s="120">
        <f>Rates!V108</f>
        <v>14.206775</v>
      </c>
      <c r="G151" s="120">
        <f>Rates!AR108</f>
        <v>13.016011000000001</v>
      </c>
      <c r="H151" s="120">
        <f>Rates!BN108</f>
        <v>13.546289</v>
      </c>
    </row>
    <row r="152" spans="2:8">
      <c r="B152" s="101">
        <v>2002</v>
      </c>
      <c r="C152" s="119">
        <f>Deaths!V109</f>
        <v>1033</v>
      </c>
      <c r="D152" s="119">
        <f>Deaths!AR109</f>
        <v>1696</v>
      </c>
      <c r="E152" s="119">
        <f>Deaths!BN109</f>
        <v>2729</v>
      </c>
      <c r="F152" s="120">
        <f>Rates!V109</f>
        <v>14.324444</v>
      </c>
      <c r="G152" s="120">
        <f>Rates!AR109</f>
        <v>13.122717</v>
      </c>
      <c r="H152" s="120">
        <f>Rates!BN109</f>
        <v>13.694338</v>
      </c>
    </row>
    <row r="153" spans="2:8">
      <c r="B153" s="101">
        <v>2003</v>
      </c>
      <c r="C153" s="119">
        <f>Deaths!V110</f>
        <v>969</v>
      </c>
      <c r="D153" s="119">
        <f>Deaths!AR110</f>
        <v>1463</v>
      </c>
      <c r="E153" s="119">
        <f>Deaths!BN110</f>
        <v>2432</v>
      </c>
      <c r="F153" s="120">
        <f>Rates!V110</f>
        <v>12.971178999999999</v>
      </c>
      <c r="G153" s="120">
        <f>Rates!AR110</f>
        <v>11.050582</v>
      </c>
      <c r="H153" s="120">
        <f>Rates!BN110</f>
        <v>11.879918</v>
      </c>
    </row>
    <row r="154" spans="2:8">
      <c r="B154" s="101">
        <v>2004</v>
      </c>
      <c r="C154" s="119">
        <f>Deaths!V111</f>
        <v>883</v>
      </c>
      <c r="D154" s="119">
        <f>Deaths!AR111</f>
        <v>1396</v>
      </c>
      <c r="E154" s="119">
        <f>Deaths!BN111</f>
        <v>2279</v>
      </c>
      <c r="F154" s="120">
        <f>Rates!V111</f>
        <v>11.388861</v>
      </c>
      <c r="G154" s="120">
        <f>Rates!AR111</f>
        <v>10.323983999999999</v>
      </c>
      <c r="H154" s="120">
        <f>Rates!BN111</f>
        <v>10.841151</v>
      </c>
    </row>
    <row r="155" spans="2:8">
      <c r="B155" s="101">
        <v>2005</v>
      </c>
      <c r="C155" s="119">
        <f>Deaths!V112</f>
        <v>835</v>
      </c>
      <c r="D155" s="119">
        <f>Deaths!AR112</f>
        <v>1390</v>
      </c>
      <c r="E155" s="119">
        <f>Deaths!BN112</f>
        <v>2225</v>
      </c>
      <c r="F155" s="120">
        <f>Rates!V112</f>
        <v>10.275325</v>
      </c>
      <c r="G155" s="120">
        <f>Rates!AR112</f>
        <v>9.8749935000000004</v>
      </c>
      <c r="H155" s="120">
        <f>Rates!BN112</f>
        <v>10.150509</v>
      </c>
    </row>
    <row r="156" spans="2:8">
      <c r="B156" s="101">
        <v>2006</v>
      </c>
      <c r="C156" s="119">
        <f>Deaths!V113</f>
        <v>870</v>
      </c>
      <c r="D156" s="119">
        <f>Deaths!AR113</f>
        <v>1485</v>
      </c>
      <c r="E156" s="119">
        <f>Deaths!BN113</f>
        <v>2355</v>
      </c>
      <c r="F156" s="120">
        <f>Rates!V113</f>
        <v>10.297076000000001</v>
      </c>
      <c r="G156" s="120">
        <f>Rates!AR113</f>
        <v>10.169611</v>
      </c>
      <c r="H156" s="120">
        <f>Rates!BN113</f>
        <v>10.32963</v>
      </c>
    </row>
    <row r="157" spans="2:8">
      <c r="B157" s="101">
        <v>2007</v>
      </c>
      <c r="C157" s="119">
        <f>Deaths!V114</f>
        <v>1090</v>
      </c>
      <c r="D157" s="119">
        <f>Deaths!AR114</f>
        <v>1773</v>
      </c>
      <c r="E157" s="119">
        <f>Deaths!BN114</f>
        <v>2863</v>
      </c>
      <c r="F157" s="120">
        <f>Rates!V114</f>
        <v>12.142839</v>
      </c>
      <c r="G157" s="120">
        <f>Rates!AR114</f>
        <v>11.757709</v>
      </c>
      <c r="H157" s="120">
        <f>Rates!BN114</f>
        <v>12.04865</v>
      </c>
    </row>
    <row r="158" spans="2:8">
      <c r="B158" s="101">
        <v>2008</v>
      </c>
      <c r="C158" s="119">
        <f>Deaths!V115</f>
        <v>1028</v>
      </c>
      <c r="D158" s="119">
        <f>Deaths!AR115</f>
        <v>1734</v>
      </c>
      <c r="E158" s="119">
        <f>Deaths!BN115</f>
        <v>2762</v>
      </c>
      <c r="F158" s="120">
        <f>Rates!V115</f>
        <v>11.157416</v>
      </c>
      <c r="G158" s="120">
        <f>Rates!AR115</f>
        <v>11.061729</v>
      </c>
      <c r="H158" s="120">
        <f>Rates!BN115</f>
        <v>11.168376</v>
      </c>
    </row>
    <row r="159" spans="2:8">
      <c r="B159" s="101">
        <v>2009</v>
      </c>
      <c r="C159" s="119">
        <f>Deaths!V116</f>
        <v>1056</v>
      </c>
      <c r="D159" s="119">
        <f>Deaths!AR116</f>
        <v>1615</v>
      </c>
      <c r="E159" s="119">
        <f>Deaths!BN116</f>
        <v>2671</v>
      </c>
      <c r="F159" s="120">
        <f>Rates!V116</f>
        <v>10.922152000000001</v>
      </c>
      <c r="G159" s="120">
        <f>Rates!AR116</f>
        <v>9.9877623</v>
      </c>
      <c r="H159" s="120">
        <f>Rates!BN116</f>
        <v>10.468994</v>
      </c>
    </row>
    <row r="160" spans="2:8">
      <c r="B160" s="101">
        <v>2010</v>
      </c>
      <c r="C160" s="119">
        <f>Deaths!V117</f>
        <v>1179</v>
      </c>
      <c r="D160" s="119">
        <f>Deaths!AR117</f>
        <v>1711</v>
      </c>
      <c r="E160" s="119">
        <f>Deaths!BN117</f>
        <v>2890</v>
      </c>
      <c r="F160" s="120">
        <f>Rates!V117</f>
        <v>11.662532000000001</v>
      </c>
      <c r="G160" s="120">
        <f>Rates!AR117</f>
        <v>10.241559000000001</v>
      </c>
      <c r="H160" s="120">
        <f>Rates!BN117</f>
        <v>10.909499</v>
      </c>
    </row>
    <row r="161" spans="2:8">
      <c r="B161" s="101">
        <v>2011</v>
      </c>
      <c r="C161" s="119">
        <f>Deaths!V118</f>
        <v>1183</v>
      </c>
      <c r="D161" s="119">
        <f>Deaths!AR118</f>
        <v>1751</v>
      </c>
      <c r="E161" s="119">
        <f>Deaths!BN118</f>
        <v>2934</v>
      </c>
      <c r="F161" s="120">
        <f>Rates!V118</f>
        <v>11.203156</v>
      </c>
      <c r="G161" s="120">
        <f>Rates!AR118</f>
        <v>10.159556</v>
      </c>
      <c r="H161" s="120">
        <f>Rates!BN118</f>
        <v>10.681751</v>
      </c>
    </row>
    <row r="162" spans="2:8">
      <c r="B162" s="112">
        <f>IF($D$8&gt;=2012,2012,"")</f>
        <v>2012</v>
      </c>
      <c r="C162" s="119">
        <f>Deaths!V119</f>
        <v>1265</v>
      </c>
      <c r="D162" s="119">
        <f>Deaths!AR119</f>
        <v>1710</v>
      </c>
      <c r="E162" s="119">
        <f>Deaths!BN119</f>
        <v>2975</v>
      </c>
      <c r="F162" s="120">
        <f>Rates!V119</f>
        <v>11.558256</v>
      </c>
      <c r="G162" s="120">
        <f>Rates!AR119</f>
        <v>9.5919647999999995</v>
      </c>
      <c r="H162" s="120">
        <f>Rates!BN119</f>
        <v>10.484965000000001</v>
      </c>
    </row>
    <row r="163" spans="2:8">
      <c r="B163" s="112">
        <f>IF($D$8&gt;=2013,2013,"")</f>
        <v>2013</v>
      </c>
      <c r="C163" s="119">
        <f>Deaths!V120</f>
        <v>1160</v>
      </c>
      <c r="D163" s="119">
        <f>Deaths!AR120</f>
        <v>1588</v>
      </c>
      <c r="E163" s="119">
        <f>Deaths!BN120</f>
        <v>2748</v>
      </c>
      <c r="F163" s="120">
        <f>Rates!V120</f>
        <v>10.159241</v>
      </c>
      <c r="G163" s="120">
        <f>Rates!AR120</f>
        <v>8.6813622000000006</v>
      </c>
      <c r="H163" s="120">
        <f>Rates!BN120</f>
        <v>9.39663</v>
      </c>
    </row>
    <row r="164" spans="2:8">
      <c r="B164" s="112">
        <f>IF($D$8&gt;=2014,2014,"")</f>
        <v>2014</v>
      </c>
      <c r="C164" s="119">
        <f>Deaths!V121</f>
        <v>1182</v>
      </c>
      <c r="D164" s="119">
        <f>Deaths!AR121</f>
        <v>1702</v>
      </c>
      <c r="E164" s="119">
        <f>Deaths!BN121</f>
        <v>2884</v>
      </c>
      <c r="F164" s="120">
        <f>Rates!V121</f>
        <v>9.9506031999999998</v>
      </c>
      <c r="G164" s="120">
        <f>Rates!AR121</f>
        <v>9.1163934999999992</v>
      </c>
      <c r="H164" s="120">
        <f>Rates!BN121</f>
        <v>9.5677223999999992</v>
      </c>
    </row>
    <row r="165" spans="2:8">
      <c r="B165" s="112">
        <f>IF($D$8&gt;=2015,2015,"")</f>
        <v>2015</v>
      </c>
      <c r="C165" s="119">
        <f>Deaths!V122</f>
        <v>1238</v>
      </c>
      <c r="D165" s="119">
        <f>Deaths!AR122</f>
        <v>1797</v>
      </c>
      <c r="E165" s="119">
        <f>Deaths!BN122</f>
        <v>3035</v>
      </c>
      <c r="F165" s="120">
        <f>Rates!V122</f>
        <v>10.044892000000001</v>
      </c>
      <c r="G165" s="120">
        <f>Rates!AR122</f>
        <v>9.3216637999999996</v>
      </c>
      <c r="H165" s="120">
        <f>Rates!BN122</f>
        <v>9.7174923</v>
      </c>
    </row>
    <row r="166" spans="2:8">
      <c r="B166" s="112">
        <f>IF($D$8&gt;=2016,2016,"")</f>
        <v>2016</v>
      </c>
      <c r="C166" s="119">
        <f>Deaths!V123</f>
        <v>1262</v>
      </c>
      <c r="D166" s="119">
        <f>Deaths!AR123</f>
        <v>1674</v>
      </c>
      <c r="E166" s="119">
        <f>Deaths!BN123</f>
        <v>2936</v>
      </c>
      <c r="F166" s="120">
        <f>Rates!V123</f>
        <v>9.7909717000000001</v>
      </c>
      <c r="G166" s="120">
        <f>Rates!AR123</f>
        <v>8.5054973</v>
      </c>
      <c r="H166" s="120">
        <f>Rates!BN123</f>
        <v>9.0935585999999997</v>
      </c>
    </row>
    <row r="167" spans="2:8">
      <c r="B167" s="112">
        <f>IF($D$8&gt;=2017,2017,"")</f>
        <v>2017</v>
      </c>
      <c r="C167" s="119">
        <f>Deaths!V124</f>
        <v>1328</v>
      </c>
      <c r="D167" s="119">
        <f>Deaths!AR124</f>
        <v>1686</v>
      </c>
      <c r="E167" s="119">
        <f>Deaths!BN124</f>
        <v>3014</v>
      </c>
      <c r="F167" s="120">
        <f>Rates!V124</f>
        <v>10.045639</v>
      </c>
      <c r="G167" s="120">
        <f>Rates!AR124</f>
        <v>8.4439002999999992</v>
      </c>
      <c r="H167" s="120">
        <f>Rates!BN124</f>
        <v>9.1571706000000006</v>
      </c>
    </row>
    <row r="168" spans="2:8">
      <c r="B168" s="112">
        <f>IF($D$8&gt;=2018,2018,"")</f>
        <v>2018</v>
      </c>
      <c r="C168" s="119">
        <f>Deaths!V125</f>
        <v>1167</v>
      </c>
      <c r="D168" s="119">
        <f>Deaths!AR125</f>
        <v>1560</v>
      </c>
      <c r="E168" s="119">
        <f>Deaths!BN125</f>
        <v>2727</v>
      </c>
      <c r="F168" s="120">
        <f>Rates!V125</f>
        <v>8.5465855000000008</v>
      </c>
      <c r="G168" s="120">
        <f>Rates!AR125</f>
        <v>7.6969023999999999</v>
      </c>
      <c r="H168" s="120">
        <f>Rates!BN125</f>
        <v>8.1024021000000008</v>
      </c>
    </row>
    <row r="169" spans="2:8">
      <c r="B169" s="112">
        <f>IF($D$8&gt;=2019,2019,"")</f>
        <v>2019</v>
      </c>
      <c r="C169" s="119">
        <f>Deaths!V126</f>
        <v>1269</v>
      </c>
      <c r="D169" s="119">
        <f>Deaths!AR126</f>
        <v>1740</v>
      </c>
      <c r="E169" s="119">
        <f>Deaths!BN126</f>
        <v>3009</v>
      </c>
      <c r="F169" s="120">
        <f>Rates!V126</f>
        <v>9.0361837999999999</v>
      </c>
      <c r="G169" s="120">
        <f>Rates!AR126</f>
        <v>8.3760665000000003</v>
      </c>
      <c r="H169" s="120">
        <f>Rates!BN126</f>
        <v>8.7120732000000007</v>
      </c>
    </row>
    <row r="170" spans="2:8">
      <c r="B170" s="112">
        <f>IF($D$8&gt;=2020,2020,"")</f>
        <v>2020</v>
      </c>
      <c r="C170" s="119">
        <f>Deaths!V127</f>
        <v>1199</v>
      </c>
      <c r="D170" s="119">
        <f>Deaths!AR127</f>
        <v>1564</v>
      </c>
      <c r="E170" s="119">
        <f>Deaths!BN127</f>
        <v>2763</v>
      </c>
      <c r="F170" s="120">
        <f>Rates!V127</f>
        <v>8.1955550000000006</v>
      </c>
      <c r="G170" s="120">
        <f>Rates!AR127</f>
        <v>7.3678349000000001</v>
      </c>
      <c r="H170" s="120">
        <f>Rates!BN127</f>
        <v>7.7786423999999998</v>
      </c>
    </row>
    <row r="171" spans="2:8">
      <c r="B171" s="112">
        <f>IF($D$8&gt;=2021,2021,"")</f>
        <v>2021</v>
      </c>
      <c r="C171" s="119">
        <f>Deaths!V128</f>
        <v>1368</v>
      </c>
      <c r="D171" s="119">
        <f>Deaths!AR128</f>
        <v>1782</v>
      </c>
      <c r="E171" s="119">
        <f>Deaths!BN128</f>
        <v>3150</v>
      </c>
      <c r="F171" s="120">
        <f>Rates!V128</f>
        <v>8.9814849999999993</v>
      </c>
      <c r="G171" s="120">
        <f>Rates!AR128</f>
        <v>8.1796553000000003</v>
      </c>
      <c r="H171" s="120">
        <f>Rates!BN128</f>
        <v>8.5759249000000004</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19.50037</v>
      </c>
      <c r="G184" s="125">
        <f>INDEX($B$57:$H$175,MATCH($C$184,$B$57:$B$175,0),6)</f>
        <v>17.510439000000002</v>
      </c>
      <c r="H184" s="125">
        <f>INDEX($B$57:$H$175,MATCH($C$184,$B$57:$B$175,0),7)</f>
        <v>18.417041999999999</v>
      </c>
    </row>
    <row r="185" spans="2:8">
      <c r="B185" s="49" t="s">
        <v>67</v>
      </c>
      <c r="C185" s="124">
        <f>'Interactive summary tables'!$G$10</f>
        <v>2021</v>
      </c>
      <c r="D185" s="28"/>
      <c r="E185" s="49" t="s">
        <v>72</v>
      </c>
      <c r="F185" s="125">
        <f>INDEX($B$57:$H$175,MATCH($C$185,$B$57:$B$175,0),5)</f>
        <v>8.9814849999999993</v>
      </c>
      <c r="G185" s="125">
        <f>INDEX($B$57:$H$175,MATCH($C$185,$B$57:$B$175,0),6)</f>
        <v>8.1796553000000003</v>
      </c>
      <c r="H185" s="125">
        <f>INDEX($B$57:$H$175,MATCH($C$185,$B$57:$B$175,0),7)</f>
        <v>8.5759249000000004</v>
      </c>
    </row>
    <row r="186" spans="2:8">
      <c r="B186" s="48"/>
      <c r="C186" s="124"/>
      <c r="D186" s="28"/>
      <c r="E186" s="49" t="s">
        <v>74</v>
      </c>
      <c r="F186" s="126">
        <f>IF($C$185&lt;=$C$184,"-",(F$185-F$184)/F$184)</f>
        <v>-0.53941976485574383</v>
      </c>
      <c r="G186" s="126">
        <f t="shared" ref="G186:H186" si="2">IF($C$185&lt;=$C$184,"-",(G$185-G$184)/G$184)</f>
        <v>-0.53286977556644932</v>
      </c>
      <c r="H186" s="126">
        <f t="shared" si="2"/>
        <v>-0.53434840947856876</v>
      </c>
    </row>
    <row r="187" spans="2:8">
      <c r="B187" s="49" t="s">
        <v>76</v>
      </c>
      <c r="C187" s="124">
        <f>$C$185-$C$184</f>
        <v>24</v>
      </c>
      <c r="D187" s="28"/>
      <c r="E187" s="49" t="s">
        <v>73</v>
      </c>
      <c r="F187" s="126">
        <f>IF($C$185&lt;=$C$184,"-",((F$185/F$184)^(1/($C$185-$C$184))-1))</f>
        <v>-3.1786677806579511E-2</v>
      </c>
      <c r="G187" s="126">
        <f t="shared" ref="G187:H187" si="3">IF($C$185&lt;=$C$184,"-",((G$185/G$184)^(1/($C$185-$C$184))-1))</f>
        <v>-3.1216837806400499E-2</v>
      </c>
      <c r="H187" s="126">
        <f t="shared" si="3"/>
        <v>-3.1344804693882011E-2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Heart failure (ICD-10 I50) in Australia, 1997–2021.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Heart failure (ICD-10 I50) in Australia, 1997–2021.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'[AIHW-PHE-229-GRIM0907.xlsx]Deaths'!$C$104</v>
      </c>
      <c r="G207" s="136" t="str">
        <f ca="1">CELL("address",INDEX(Deaths!$Y$7:$AP$132,MATCH($C$207,Deaths!$B$7:$B$132,0),MATCH($C$210,Deaths!$Y$6:$AP$6,0)))</f>
        <v>'[AIHW-PHE-229-GRIM0907.xlsx]Deaths'!$Y$104</v>
      </c>
      <c r="H207" s="136" t="str">
        <f ca="1">CELL("address",INDEX(Deaths!$AU$7:$BL$132,MATCH($C$207,Deaths!$B$7:$B$132,0),MATCH($C$210,Deaths!$AU$6:$BL$6,0)))</f>
        <v>'[AIHW-PHE-229-GRIM0907.xlsx]Deaths'!$AU$104</v>
      </c>
    </row>
    <row r="208" spans="2:8">
      <c r="B208" s="53" t="s">
        <v>67</v>
      </c>
      <c r="C208" s="135">
        <f>'Interactive summary tables'!$E$34</f>
        <v>2021</v>
      </c>
      <c r="D208" s="17"/>
      <c r="E208" s="17" t="s">
        <v>87</v>
      </c>
      <c r="F208" s="136" t="str">
        <f ca="1">CELL("address",INDEX(Deaths!$C$7:$T$132,MATCH($C$208,Deaths!$B$7:$B$132,0),MATCH($C$211,Deaths!$C$6:$T$6,0)))</f>
        <v>'[AIHW-PHE-229-GRIM0907.xlsx]Deaths'!$T$128</v>
      </c>
      <c r="G208" s="136" t="str">
        <f ca="1">CELL("address",INDEX(Deaths!$Y$7:$AP$132,MATCH($C$208,Deaths!$B$7:$B$132,0),MATCH($C$211,Deaths!$Y$6:$AP$6,0)))</f>
        <v>'[AIHW-PHE-229-GRIM0907.xlsx]Deaths'!$AP$128</v>
      </c>
      <c r="H208" s="136" t="str">
        <f ca="1">CELL("address",INDEX(Deaths!$AU$7:$BL$132,MATCH($C$208,Deaths!$B$7:$B$132,0),MATCH($C$211,Deaths!$AU$6:$BL$6,0)))</f>
        <v>'[AIHW-PHE-229-GRIM0907.xlsx]Deaths'!$BL$128</v>
      </c>
    </row>
    <row r="209" spans="2:8">
      <c r="B209" s="53"/>
      <c r="C209" s="135"/>
      <c r="D209" s="17"/>
      <c r="E209" s="17" t="s">
        <v>93</v>
      </c>
      <c r="F209" s="137">
        <f ca="1">SUM(INDIRECT(F$207,1):INDIRECT(F$208,1))</f>
        <v>27716</v>
      </c>
      <c r="G209" s="138">
        <f ca="1">SUM(INDIRECT(G$207,1):INDIRECT(G$208,1))</f>
        <v>41410</v>
      </c>
      <c r="H209" s="138">
        <f ca="1">SUM(INDIRECT(H$207,1):INDIRECT(H$208,1))</f>
        <v>69126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'[AIHW-PHE-229-GRIM0907.xlsx]Populations'!$D$113</v>
      </c>
      <c r="G211" s="136" t="str">
        <f ca="1">CELL("address",INDEX(Populations!$Y$16:$AP$141,MATCH($C$207,Populations!$C$16:$C$141,0),MATCH($C$210,Populations!$Y$15:$AP$15,0)))</f>
        <v>'[AIHW-PHE-229-GRIM0907.xlsx]Populations'!$Y$113</v>
      </c>
      <c r="H211" s="136" t="str">
        <f ca="1">CELL("address",INDEX(Populations!$AT$16:$BK$141,MATCH($C$207,Populations!$C$16:$C$141,0),MATCH($C$210,Populations!$AT$15:$BK$15,0)))</f>
        <v>'[AIHW-PHE-229-GRIM0907.xlsx]Populations'!$AT$113</v>
      </c>
    </row>
    <row r="212" spans="2:8">
      <c r="B212" s="53"/>
      <c r="C212" s="17"/>
      <c r="D212" s="17"/>
      <c r="E212" s="17" t="s">
        <v>87</v>
      </c>
      <c r="F212" s="136" t="str">
        <f ca="1">CELL("address",INDEX(Populations!$D$16:$U$141,MATCH($C$208,Populations!$C$16:$C$141,0),MATCH($C$211,Populations!$D$15:$U$15,0)))</f>
        <v>'[AIHW-PHE-229-GRIM0907.xlsx]Populations'!$U$137</v>
      </c>
      <c r="G212" s="136" t="str">
        <f ca="1">CELL("address",INDEX(Populations!$Y$16:$AP$141,MATCH($C$208,Populations!$C$16:$C$141,0),MATCH($C$211,Populations!$Y$15:$AP$15,0)))</f>
        <v>'[AIHW-PHE-229-GRIM0907.xlsx]Populations'!$AP$137</v>
      </c>
      <c r="H212" s="136" t="str">
        <f ca="1">CELL("address",INDEX(Populations!$AT$16:$BK$141,MATCH($C$208,Populations!$C$16:$C$141,0),MATCH($C$211,Populations!$AT$15:$BK$15,0)))</f>
        <v>'[AIHW-PHE-229-GRIM0907.xlsx]Populations'!$BK$137</v>
      </c>
    </row>
    <row r="213" spans="2:8">
      <c r="B213" s="53" t="s">
        <v>91</v>
      </c>
      <c r="C213" s="135">
        <f>INDEX($G$11:$G$28,MATCH($C$210,$F$11:$F$28,0))</f>
        <v>1</v>
      </c>
      <c r="D213" s="17"/>
      <c r="E213" s="17" t="s">
        <v>94</v>
      </c>
      <c r="F213" s="137">
        <f ca="1">SUM(INDIRECT(F$211,1):INDIRECT(F$212,1))</f>
        <v>271068493</v>
      </c>
      <c r="G213" s="138">
        <f ca="1">SUM(INDIRECT(G$211,1):INDIRECT(G$212,1))</f>
        <v>274583234</v>
      </c>
      <c r="H213" s="138">
        <f ca="1">SUM(INDIRECT(H$211,1):INDIRECT(H$212,1))</f>
        <v>545651727</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10.224722059453807</v>
      </c>
      <c r="G215" s="140">
        <f t="shared" ref="G215:H215" ca="1" si="4">IF($C$208&lt;$C$207,"-",IF($C$214&lt;$C$213,"-",G$209/G$213*100000))</f>
        <v>15.081037322184065</v>
      </c>
      <c r="H215" s="140">
        <f t="shared" ca="1" si="4"/>
        <v>12.668520336232712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Heart failure (ICD-10 I50) in Australia, 1997–2021,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Heart failure (ICD-10 I50)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Heart failure (ICD-10 I50) in Australia, 1997–2021,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Heart failure (ICD-10 I50)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Heart failure (ICD-10 I50) in Australia, 1997–2021,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B6C504B6-4E3C-400C-9CC8-CCEA1E1F2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