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E2E6E39D-130D-4FD4-84DE-7756725F1B72}"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2" i="7"/>
  <c r="H39" i="7"/>
  <c r="C33" i="7"/>
  <c r="E38" i="7"/>
  <c r="F212" i="7"/>
  <c r="G207" i="7"/>
  <c r="J32" i="7"/>
  <c r="R38" i="7"/>
  <c r="Q32" i="7"/>
  <c r="S38" i="7"/>
  <c r="N38" i="7"/>
  <c r="G39" i="7"/>
  <c r="T38" i="7"/>
  <c r="F39" i="7"/>
  <c r="Q38" i="7"/>
  <c r="D33" i="7"/>
  <c r="T33" i="7"/>
  <c r="I32" i="7"/>
  <c r="C39" i="7"/>
  <c r="C32" i="7"/>
  <c r="M39" i="7"/>
  <c r="M33" i="7"/>
  <c r="J39" i="7"/>
  <c r="N32" i="7"/>
  <c r="Q33" i="7"/>
  <c r="L33" i="7"/>
  <c r="P39" i="7"/>
  <c r="G33" i="7"/>
  <c r="H32" i="7"/>
  <c r="L38" i="7"/>
  <c r="F208" i="7"/>
  <c r="O33" i="7"/>
  <c r="K38" i="7"/>
  <c r="F33" i="7"/>
  <c r="R32" i="7"/>
  <c r="I39" i="7"/>
  <c r="D39" i="7"/>
  <c r="M32" i="7"/>
  <c r="S33" i="7"/>
  <c r="K39" i="7"/>
  <c r="P38" i="7"/>
  <c r="J33" i="7"/>
  <c r="L32" i="7"/>
  <c r="H211" i="7"/>
  <c r="S32" i="7"/>
  <c r="H212" i="7"/>
  <c r="K32" i="7"/>
  <c r="T39" i="7"/>
  <c r="G211" i="7"/>
  <c r="E39" i="7"/>
  <c r="F32" i="7"/>
  <c r="G38" i="7"/>
  <c r="J38" i="7"/>
  <c r="G212" i="7"/>
  <c r="R33" i="7"/>
  <c r="H207" i="7"/>
  <c r="F38" i="7"/>
  <c r="O32" i="7"/>
  <c r="E33" i="7"/>
  <c r="M38" i="7"/>
  <c r="D38" i="7"/>
  <c r="F207" i="7"/>
  <c r="N33" i="7"/>
  <c r="D32" i="7"/>
  <c r="O39" i="7"/>
  <c r="I38" i="7"/>
  <c r="K33" i="7"/>
  <c r="G32" i="7"/>
  <c r="I33" i="7"/>
  <c r="O38" i="7"/>
  <c r="P33" i="7"/>
  <c r="N39" i="7"/>
  <c r="R39" i="7"/>
  <c r="L39" i="7"/>
  <c r="T32" i="7"/>
  <c r="H38" i="7"/>
  <c r="C38" i="7"/>
  <c r="G208" i="7"/>
  <c r="H33" i="7"/>
  <c r="E32" i="7"/>
  <c r="S39" i="7"/>
  <c r="F211" i="7"/>
  <c r="H208" i="7"/>
  <c r="J43" i="7" l="1"/>
  <c r="T43" i="7"/>
  <c r="G42" i="7"/>
  <c r="H43" i="7"/>
  <c r="F42" i="7"/>
  <c r="P43" i="7"/>
  <c r="L43" i="7"/>
  <c r="F43" i="7"/>
  <c r="C131" i="7"/>
  <c r="E108" i="7"/>
  <c r="D42" i="7"/>
  <c r="D92" i="7"/>
  <c r="K42" i="7"/>
  <c r="D43" i="7"/>
  <c r="T42" i="7"/>
  <c r="D75" i="7"/>
  <c r="G67" i="7"/>
  <c r="C60" i="7"/>
  <c r="C82" i="7"/>
  <c r="C106" i="7"/>
  <c r="I42" i="7"/>
  <c r="C174" i="7"/>
  <c r="E142" i="7"/>
  <c r="E161" i="7"/>
  <c r="E173" i="7"/>
  <c r="E147" i="7"/>
  <c r="O43" i="7"/>
  <c r="E102" i="7"/>
  <c r="C135" i="7"/>
  <c r="D171" i="7"/>
  <c r="G99" i="7"/>
  <c r="C66" i="7"/>
  <c r="D140" i="7"/>
  <c r="E92" i="7"/>
  <c r="E153" i="7"/>
  <c r="F108" i="7"/>
  <c r="D145" i="7"/>
  <c r="C100" i="7"/>
  <c r="E165" i="7"/>
  <c r="P42" i="7"/>
  <c r="D173" i="7"/>
  <c r="D61" i="7"/>
  <c r="H131" i="7"/>
  <c r="C123" i="7"/>
  <c r="C92" i="7"/>
  <c r="C64" i="7"/>
  <c r="E100" i="7"/>
  <c r="C156" i="7"/>
  <c r="C116" i="7"/>
  <c r="D70" i="7"/>
  <c r="D134" i="7"/>
  <c r="C104" i="7"/>
  <c r="E128" i="7"/>
  <c r="E88" i="7"/>
  <c r="D98" i="7"/>
  <c r="E116" i="7"/>
  <c r="R42" i="7"/>
  <c r="D110" i="7"/>
  <c r="D85" i="7"/>
  <c r="D142" i="7"/>
  <c r="D129" i="7"/>
  <c r="D94" i="7"/>
  <c r="C162" i="7"/>
  <c r="E122" i="7"/>
  <c r="C140" i="7"/>
  <c r="C72" i="7"/>
  <c r="G65" i="7"/>
  <c r="C150" i="7"/>
  <c r="D168" i="7"/>
  <c r="G151" i="7"/>
  <c r="G137" i="7"/>
  <c r="C102" i="7"/>
  <c r="D114" i="7"/>
  <c r="E43" i="7"/>
  <c r="E164" i="7"/>
  <c r="D76" i="7"/>
  <c r="C87" i="7"/>
  <c r="D139" i="7"/>
  <c r="D152" i="7"/>
  <c r="E140" i="7"/>
  <c r="D125" i="7"/>
  <c r="D59" i="7"/>
  <c r="E150" i="7"/>
  <c r="D109" i="7"/>
  <c r="E57" i="7"/>
  <c r="D101" i="7"/>
  <c r="E73" i="7"/>
  <c r="E155" i="7"/>
  <c r="C147" i="7"/>
  <c r="D80" i="7"/>
  <c r="D170" i="7"/>
  <c r="N42" i="7"/>
  <c r="E118" i="7"/>
  <c r="E146" i="7"/>
  <c r="C42" i="7"/>
  <c r="U38" i="7"/>
  <c r="M43" i="7"/>
  <c r="E112" i="7"/>
  <c r="E77" i="7"/>
  <c r="R43" i="7"/>
  <c r="J42" i="7"/>
  <c r="E60" i="7"/>
  <c r="N43" i="7"/>
  <c r="E149" i="7"/>
  <c r="C126" i="7"/>
  <c r="E93" i="7"/>
  <c r="E65" i="7"/>
  <c r="C107" i="7"/>
  <c r="S42" i="7"/>
  <c r="K43" i="7"/>
  <c r="C43" i="7"/>
  <c r="C125" i="7"/>
  <c r="D128" i="7"/>
  <c r="G129" i="7"/>
  <c r="E94" i="7"/>
  <c r="E99" i="7"/>
  <c r="D141" i="7"/>
  <c r="D103" i="7"/>
  <c r="D151" i="7"/>
  <c r="D78" i="7"/>
  <c r="E127" i="7"/>
  <c r="F154" i="7"/>
  <c r="D159" i="7"/>
  <c r="H151" i="7"/>
  <c r="C80" i="7"/>
  <c r="D122" i="7"/>
  <c r="D169" i="7"/>
  <c r="C136" i="7"/>
  <c r="E159" i="7"/>
  <c r="D120" i="7"/>
  <c r="C111" i="7"/>
  <c r="E158" i="7"/>
  <c r="I43" i="7"/>
  <c r="D73" i="7"/>
  <c r="D108" i="7"/>
  <c r="E156" i="7"/>
  <c r="D136" i="7"/>
  <c r="E81" i="7"/>
  <c r="C118" i="7"/>
  <c r="D77" i="7"/>
  <c r="E78" i="7"/>
  <c r="E138" i="7"/>
  <c r="E175" i="7"/>
  <c r="E133" i="7"/>
  <c r="D130" i="7"/>
  <c r="E172" i="7"/>
  <c r="D158" i="7"/>
  <c r="D175" i="7"/>
  <c r="C84" i="7"/>
  <c r="O42" i="7"/>
  <c r="C158" i="7"/>
  <c r="H42" i="7"/>
  <c r="E105" i="7"/>
  <c r="L42" i="7"/>
  <c r="C62" i="7"/>
  <c r="E119" i="7"/>
  <c r="E121" i="7"/>
  <c r="D97" i="7"/>
  <c r="E137" i="7"/>
  <c r="C103" i="7"/>
  <c r="G43" i="7"/>
  <c r="D99" i="7"/>
  <c r="H71" i="7"/>
  <c r="E89" i="7"/>
  <c r="E42" i="7"/>
  <c r="E171" i="7"/>
  <c r="D90" i="7"/>
  <c r="D147" i="7"/>
  <c r="C113" i="7"/>
  <c r="C172" i="7"/>
  <c r="D74" i="7"/>
  <c r="C159" i="7"/>
  <c r="E68" i="7"/>
  <c r="C98" i="7"/>
  <c r="C101" i="7"/>
  <c r="C165" i="7"/>
  <c r="C90" i="7"/>
  <c r="E113" i="7"/>
  <c r="C170" i="7"/>
  <c r="D102" i="7"/>
  <c r="C74" i="7"/>
  <c r="D67" i="7"/>
  <c r="D79" i="7"/>
  <c r="E83" i="7"/>
  <c r="C167" i="7"/>
  <c r="D131" i="7"/>
  <c r="E87" i="7"/>
  <c r="C138" i="7"/>
  <c r="E139" i="7"/>
  <c r="E75" i="7"/>
  <c r="D172" i="7"/>
  <c r="E61" i="7"/>
  <c r="D84" i="7"/>
  <c r="D117" i="7"/>
  <c r="F143" i="7"/>
  <c r="H134" i="7"/>
  <c r="D88" i="7"/>
  <c r="E79" i="7"/>
  <c r="D106" i="7"/>
  <c r="C70" i="7"/>
  <c r="C75" i="7"/>
  <c r="F112" i="7"/>
  <c r="F93" i="7"/>
  <c r="C110" i="7"/>
  <c r="C161" i="7"/>
  <c r="C78" i="7"/>
  <c r="D144" i="7"/>
  <c r="M42" i="7"/>
  <c r="E130" i="7"/>
  <c r="D124" i="7"/>
  <c r="E85" i="7"/>
  <c r="D155" i="7"/>
  <c r="C117" i="7"/>
  <c r="D149" i="7"/>
  <c r="E96" i="7"/>
  <c r="F80" i="7"/>
  <c r="C168" i="7"/>
  <c r="E76" i="7"/>
  <c r="D57" i="7"/>
  <c r="E125" i="7"/>
  <c r="C61" i="7"/>
  <c r="C122" i="7"/>
  <c r="E135" i="7"/>
  <c r="E167" i="7"/>
  <c r="C99" i="7"/>
  <c r="C79" i="7"/>
  <c r="C85" i="7"/>
  <c r="E117" i="7"/>
  <c r="C142" i="7"/>
  <c r="E80" i="7"/>
  <c r="D105" i="7"/>
  <c r="E111" i="7"/>
  <c r="E129" i="7"/>
  <c r="E126" i="7"/>
  <c r="H107" i="7"/>
  <c r="E132" i="7"/>
  <c r="D157" i="7"/>
  <c r="G68" i="7"/>
  <c r="F129" i="7"/>
  <c r="C119" i="7"/>
  <c r="C88" i="7"/>
  <c r="E131" i="7"/>
  <c r="E66" i="7"/>
  <c r="C155" i="7"/>
  <c r="E101" i="7"/>
  <c r="E59" i="7"/>
  <c r="E141" i="7"/>
  <c r="D126" i="7"/>
  <c r="C58" i="7"/>
  <c r="E151" i="7"/>
  <c r="D83" i="7"/>
  <c r="C128" i="7"/>
  <c r="E120" i="7"/>
  <c r="C95" i="7"/>
  <c r="D81" i="7"/>
  <c r="E168" i="7"/>
  <c r="E115" i="7"/>
  <c r="C152" i="7"/>
  <c r="E95" i="7"/>
  <c r="E71" i="7"/>
  <c r="E109" i="7"/>
  <c r="D156" i="7"/>
  <c r="D132" i="7"/>
  <c r="E124" i="7"/>
  <c r="S43" i="7"/>
  <c r="D72" i="7"/>
  <c r="F124" i="7"/>
  <c r="G159" i="7"/>
  <c r="E144" i="7"/>
  <c r="C157" i="7"/>
  <c r="Q42" i="7"/>
  <c r="C133" i="7"/>
  <c r="C69" i="7"/>
  <c r="C146" i="7"/>
  <c r="E170" i="7"/>
  <c r="E143" i="7"/>
  <c r="D71" i="7"/>
  <c r="C130" i="7"/>
  <c r="D95" i="7"/>
  <c r="D68" i="7"/>
  <c r="D165" i="7"/>
  <c r="D64" i="7"/>
  <c r="H85" i="7"/>
  <c r="E62" i="7"/>
  <c r="C109" i="7"/>
  <c r="E157" i="7"/>
  <c r="E136" i="7"/>
  <c r="C173" i="7"/>
  <c r="E82" i="7"/>
  <c r="G121" i="7"/>
  <c r="H81" i="7"/>
  <c r="D113" i="7"/>
  <c r="D118" i="7"/>
  <c r="G118" i="7"/>
  <c r="D123" i="7"/>
  <c r="C175" i="7"/>
  <c r="C59" i="7"/>
  <c r="D66" i="7"/>
  <c r="G92" i="7"/>
  <c r="H119" i="7"/>
  <c r="D112" i="7"/>
  <c r="C134" i="7"/>
  <c r="E74" i="7"/>
  <c r="C163" i="7"/>
  <c r="G108" i="7"/>
  <c r="C114" i="7"/>
  <c r="G64" i="7"/>
  <c r="E72" i="7"/>
  <c r="D148" i="7"/>
  <c r="C65" i="7"/>
  <c r="C171" i="7"/>
  <c r="E64" i="7"/>
  <c r="D93" i="7"/>
  <c r="G95" i="7"/>
  <c r="E58" i="7"/>
  <c r="D166" i="7"/>
  <c r="C73" i="7"/>
  <c r="D133" i="7"/>
  <c r="F78" i="7"/>
  <c r="C132" i="7"/>
  <c r="E152" i="7"/>
  <c r="E163" i="7"/>
  <c r="D143" i="7"/>
  <c r="E104" i="7"/>
  <c r="F59" i="7"/>
  <c r="C129" i="7"/>
  <c r="H159" i="7"/>
  <c r="D150" i="7"/>
  <c r="C112" i="7"/>
  <c r="E154" i="7"/>
  <c r="D161" i="7"/>
  <c r="D86" i="7"/>
  <c r="D138" i="7"/>
  <c r="F133" i="7"/>
  <c r="E86" i="7"/>
  <c r="H144" i="7"/>
  <c r="E166" i="7"/>
  <c r="C77" i="7"/>
  <c r="D137" i="7"/>
  <c r="H106" i="7"/>
  <c r="D135" i="7"/>
  <c r="D65" i="7"/>
  <c r="F164" i="7"/>
  <c r="G96" i="7"/>
  <c r="D63" i="7"/>
  <c r="D69" i="7"/>
  <c r="F167" i="7"/>
  <c r="C169" i="7"/>
  <c r="E97" i="7"/>
  <c r="E67" i="7"/>
  <c r="G103" i="7"/>
  <c r="F91" i="7"/>
  <c r="E110" i="7"/>
  <c r="C86" i="7"/>
  <c r="F69" i="7"/>
  <c r="D153" i="7"/>
  <c r="E91" i="7"/>
  <c r="E84" i="7"/>
  <c r="H63" i="7"/>
  <c r="C160" i="7"/>
  <c r="H96" i="7"/>
  <c r="G154" i="7"/>
  <c r="C94" i="7"/>
  <c r="G75" i="7"/>
  <c r="F174" i="7"/>
  <c r="H79" i="7"/>
  <c r="H59" i="7"/>
  <c r="D91" i="7"/>
  <c r="C166" i="7"/>
  <c r="D96" i="7"/>
  <c r="F75" i="7"/>
  <c r="C137" i="7"/>
  <c r="H149" i="7"/>
  <c r="H80" i="7"/>
  <c r="D115" i="7"/>
  <c r="H100" i="7"/>
  <c r="G58" i="7"/>
  <c r="H141" i="7"/>
  <c r="D58" i="7"/>
  <c r="E162" i="7"/>
  <c r="H157" i="7"/>
  <c r="D162" i="7"/>
  <c r="C127" i="7"/>
  <c r="C97" i="7"/>
  <c r="C149" i="7"/>
  <c r="G94" i="7"/>
  <c r="G78" i="7"/>
  <c r="H128" i="7"/>
  <c r="C154" i="7"/>
  <c r="F149" i="7"/>
  <c r="D111" i="7"/>
  <c r="D160" i="7"/>
  <c r="C121" i="7"/>
  <c r="H103" i="7"/>
  <c r="G83" i="7"/>
  <c r="F110" i="7"/>
  <c r="E145" i="7"/>
  <c r="D167" i="7"/>
  <c r="E70" i="7"/>
  <c r="D121" i="7"/>
  <c r="G89" i="7"/>
  <c r="G74" i="7"/>
  <c r="C108" i="7"/>
  <c r="D87" i="7"/>
  <c r="E98" i="7"/>
  <c r="G66" i="7"/>
  <c r="H76" i="7"/>
  <c r="F72" i="7"/>
  <c r="G148" i="7"/>
  <c r="C144" i="7"/>
  <c r="F68" i="7"/>
  <c r="C68" i="7"/>
  <c r="D107" i="7"/>
  <c r="G166" i="7"/>
  <c r="D100" i="7"/>
  <c r="C89" i="7"/>
  <c r="C145" i="7"/>
  <c r="F89" i="7"/>
  <c r="G87" i="7"/>
  <c r="H122" i="7"/>
  <c r="C148" i="7"/>
  <c r="C143" i="7"/>
  <c r="F147" i="7"/>
  <c r="C164" i="7"/>
  <c r="H64" i="7"/>
  <c r="G97" i="7"/>
  <c r="D89" i="7"/>
  <c r="F121" i="7"/>
  <c r="C115" i="7"/>
  <c r="C96" i="7"/>
  <c r="E148" i="7"/>
  <c r="F146" i="7"/>
  <c r="H89" i="7"/>
  <c r="G146" i="7"/>
  <c r="H166" i="7"/>
  <c r="C105" i="7"/>
  <c r="F152" i="7"/>
  <c r="F60" i="7"/>
  <c r="E174" i="7"/>
  <c r="F142" i="7"/>
  <c r="G81" i="7"/>
  <c r="C120" i="7"/>
  <c r="E103" i="7"/>
  <c r="C91" i="7"/>
  <c r="E114" i="7"/>
  <c r="C63" i="7"/>
  <c r="E69" i="7"/>
  <c r="H61" i="7"/>
  <c r="G88" i="7"/>
  <c r="C83" i="7"/>
  <c r="G161" i="7"/>
  <c r="G122" i="7"/>
  <c r="F71" i="7"/>
  <c r="D82" i="7"/>
  <c r="D164" i="7"/>
  <c r="G138" i="7"/>
  <c r="F169" i="7"/>
  <c r="F82" i="7"/>
  <c r="C71" i="7"/>
  <c r="H73" i="7"/>
  <c r="G109" i="7"/>
  <c r="F170" i="7"/>
  <c r="F185" i="7" s="1"/>
  <c r="F158" i="7"/>
  <c r="H138" i="7"/>
  <c r="H66" i="7"/>
  <c r="G113" i="7"/>
  <c r="G136" i="7"/>
  <c r="C93" i="7"/>
  <c r="F76" i="7"/>
  <c r="F172" i="7"/>
  <c r="H68" i="7"/>
  <c r="G141" i="7"/>
  <c r="F157" i="7"/>
  <c r="F150" i="7"/>
  <c r="F132" i="7"/>
  <c r="F126" i="7"/>
  <c r="G101" i="7"/>
  <c r="F122" i="7"/>
  <c r="D154" i="7"/>
  <c r="H130" i="7"/>
  <c r="E90" i="7"/>
  <c r="H92" i="7"/>
  <c r="C151" i="7"/>
  <c r="E123" i="7"/>
  <c r="G130" i="7"/>
  <c r="G123" i="7"/>
  <c r="G135" i="7"/>
  <c r="D163" i="7"/>
  <c r="H132" i="7"/>
  <c r="D62" i="7"/>
  <c r="H156" i="7"/>
  <c r="H62" i="7"/>
  <c r="H154" i="7"/>
  <c r="H171" i="7"/>
  <c r="E134" i="7"/>
  <c r="G106" i="7"/>
  <c r="H57" i="7"/>
  <c r="H184" i="7" s="1"/>
  <c r="D60" i="7"/>
  <c r="H84" i="7"/>
  <c r="G60" i="7"/>
  <c r="D174" i="7"/>
  <c r="F114" i="7"/>
  <c r="H74" i="7"/>
  <c r="H140" i="7"/>
  <c r="G86" i="7"/>
  <c r="H98" i="7"/>
  <c r="G165" i="7"/>
  <c r="G172" i="7"/>
  <c r="G73" i="7"/>
  <c r="F131" i="7"/>
  <c r="G84" i="7"/>
  <c r="H104" i="7"/>
  <c r="H93" i="7"/>
  <c r="H58" i="7"/>
  <c r="C124" i="7"/>
  <c r="F115" i="7"/>
  <c r="D119" i="7"/>
  <c r="C67" i="7"/>
  <c r="E169" i="7"/>
  <c r="H109" i="7"/>
  <c r="F102" i="7"/>
  <c r="H75" i="7"/>
  <c r="F65" i="7"/>
  <c r="F139" i="7"/>
  <c r="F153" i="7"/>
  <c r="G98" i="7"/>
  <c r="C141" i="7"/>
  <c r="H97" i="7"/>
  <c r="H153" i="7"/>
  <c r="E63" i="7"/>
  <c r="G126" i="7"/>
  <c r="F137" i="7"/>
  <c r="F144" i="7"/>
  <c r="H113" i="7"/>
  <c r="G167" i="7"/>
  <c r="F101" i="7"/>
  <c r="F163" i="7"/>
  <c r="H116" i="7"/>
  <c r="H95" i="7"/>
  <c r="G111" i="7"/>
  <c r="H112" i="7"/>
  <c r="D146" i="7"/>
  <c r="H108" i="7"/>
  <c r="H142" i="7"/>
  <c r="G125" i="7"/>
  <c r="F97" i="7"/>
  <c r="C139" i="7"/>
  <c r="F156" i="7"/>
  <c r="F141" i="7"/>
  <c r="H102" i="7"/>
  <c r="F125" i="7"/>
  <c r="G168" i="7"/>
  <c r="H123" i="7"/>
  <c r="H67" i="7"/>
  <c r="H91" i="7"/>
  <c r="D116" i="7"/>
  <c r="F107" i="7"/>
  <c r="F105" i="7"/>
  <c r="C76" i="7"/>
  <c r="H137" i="7"/>
  <c r="H135" i="7"/>
  <c r="H114" i="7"/>
  <c r="D104" i="7"/>
  <c r="C153" i="7"/>
  <c r="H148" i="7"/>
  <c r="F67" i="7"/>
  <c r="H121" i="7"/>
  <c r="G169" i="7"/>
  <c r="E106" i="7"/>
  <c r="F81" i="7"/>
  <c r="H162" i="7"/>
  <c r="F57" i="7"/>
  <c r="F184" i="7" s="1"/>
  <c r="C81" i="7"/>
  <c r="F63" i="7"/>
  <c r="F83" i="7"/>
  <c r="G59" i="7"/>
  <c r="G158" i="7"/>
  <c r="F109" i="7"/>
  <c r="H152" i="7"/>
  <c r="G155" i="7"/>
  <c r="G132" i="7"/>
  <c r="H117" i="7"/>
  <c r="H129" i="7"/>
  <c r="H82" i="7"/>
  <c r="G70" i="7"/>
  <c r="G174" i="7"/>
  <c r="H170" i="7"/>
  <c r="F86" i="7"/>
  <c r="H111" i="7"/>
  <c r="G82" i="7"/>
  <c r="G62" i="7"/>
  <c r="G153" i="7"/>
  <c r="G107" i="7"/>
  <c r="G91" i="7"/>
  <c r="F87" i="7"/>
  <c r="H165" i="7"/>
  <c r="H150" i="7"/>
  <c r="H88" i="7"/>
  <c r="F140" i="7"/>
  <c r="G104" i="7"/>
  <c r="G57" i="7"/>
  <c r="F135" i="7"/>
  <c r="F134" i="7"/>
  <c r="F118" i="7"/>
  <c r="F175" i="7"/>
  <c r="F58" i="7"/>
  <c r="G156" i="7"/>
  <c r="G145" i="7"/>
  <c r="G134" i="7"/>
  <c r="F111" i="7"/>
  <c r="H173" i="7"/>
  <c r="H60" i="7"/>
  <c r="F165" i="7"/>
  <c r="F171" i="7"/>
  <c r="G119" i="7"/>
  <c r="E107" i="7"/>
  <c r="G115" i="7"/>
  <c r="E160" i="7"/>
  <c r="H127" i="7"/>
  <c r="H78" i="7"/>
  <c r="G160" i="7"/>
  <c r="H163" i="7"/>
  <c r="F120" i="7"/>
  <c r="F88" i="7"/>
  <c r="F160" i="7"/>
  <c r="G128" i="7"/>
  <c r="G79" i="7"/>
  <c r="F117" i="7"/>
  <c r="F106" i="7"/>
  <c r="G102" i="7"/>
  <c r="G80" i="7"/>
  <c r="F62" i="7"/>
  <c r="H110" i="7"/>
  <c r="F85" i="7"/>
  <c r="G93" i="7"/>
  <c r="G150" i="7"/>
  <c r="H101" i="7"/>
  <c r="F61" i="7"/>
  <c r="H143" i="7"/>
  <c r="G71" i="7"/>
  <c r="H115" i="7"/>
  <c r="H175" i="7"/>
  <c r="H164" i="7"/>
  <c r="H87" i="7"/>
  <c r="F166" i="7"/>
  <c r="H90" i="7"/>
  <c r="F79" i="7"/>
  <c r="H158" i="7"/>
  <c r="F98" i="7"/>
  <c r="F130" i="7"/>
  <c r="D127" i="7"/>
  <c r="G105" i="7"/>
  <c r="F113" i="7"/>
  <c r="F148" i="7"/>
  <c r="F155" i="7"/>
  <c r="H105" i="7"/>
  <c r="F136" i="7"/>
  <c r="F162" i="7"/>
  <c r="H160" i="7"/>
  <c r="F119" i="7"/>
  <c r="H120" i="7"/>
  <c r="G90" i="7"/>
  <c r="H139" i="7"/>
  <c r="G116" i="7"/>
  <c r="G164" i="7"/>
  <c r="H136" i="7"/>
  <c r="G173" i="7"/>
  <c r="G139" i="7"/>
  <c r="F151" i="7"/>
  <c r="G72" i="7"/>
  <c r="H167" i="7"/>
  <c r="G61" i="7"/>
  <c r="F127" i="7"/>
  <c r="H172" i="7"/>
  <c r="G127" i="7"/>
  <c r="H133" i="7"/>
  <c r="F96" i="7"/>
  <c r="H169" i="7"/>
  <c r="F73" i="7"/>
  <c r="F159" i="7"/>
  <c r="H69" i="7"/>
  <c r="H65" i="7"/>
  <c r="G120" i="7"/>
  <c r="G162" i="7"/>
  <c r="H77" i="7"/>
  <c r="F138" i="7"/>
  <c r="H72" i="7"/>
  <c r="G144" i="7"/>
  <c r="H146" i="7"/>
  <c r="H70" i="7"/>
  <c r="G124" i="7"/>
  <c r="G175" i="7"/>
  <c r="G131" i="7"/>
  <c r="G163" i="7"/>
  <c r="F74" i="7"/>
  <c r="G157" i="7"/>
  <c r="G152" i="7"/>
  <c r="G76" i="7"/>
  <c r="G171" i="7"/>
  <c r="H155" i="7"/>
  <c r="F173" i="7"/>
  <c r="C57" i="7"/>
  <c r="G147" i="7"/>
  <c r="F64" i="7"/>
  <c r="G77" i="7"/>
  <c r="H168" i="7"/>
  <c r="H147" i="7"/>
  <c r="G149" i="7"/>
  <c r="F77" i="7"/>
  <c r="G170" i="7"/>
  <c r="G142" i="7"/>
  <c r="F103" i="7"/>
  <c r="F92" i="7"/>
  <c r="F161" i="7"/>
  <c r="H145" i="7"/>
  <c r="G117" i="7"/>
  <c r="F168" i="7"/>
  <c r="F104" i="7"/>
  <c r="F145" i="7"/>
  <c r="G63" i="7"/>
  <c r="G110" i="7"/>
  <c r="H125" i="7"/>
  <c r="F100" i="7"/>
  <c r="H124" i="7"/>
  <c r="H126" i="7"/>
  <c r="F84" i="7"/>
  <c r="F95" i="7"/>
  <c r="F94" i="7"/>
  <c r="H161" i="7"/>
  <c r="F99" i="7"/>
  <c r="G85" i="7"/>
  <c r="G140" i="7"/>
  <c r="F70" i="7"/>
  <c r="H83" i="7"/>
  <c r="F128" i="7"/>
  <c r="G69" i="7"/>
  <c r="F123" i="7"/>
  <c r="G100" i="7"/>
  <c r="F66" i="7"/>
  <c r="H118" i="7"/>
  <c r="H174" i="7"/>
  <c r="H94" i="7"/>
  <c r="H86" i="7"/>
  <c r="F116" i="7"/>
  <c r="G114" i="7"/>
  <c r="F90" i="7"/>
  <c r="G112" i="7"/>
  <c r="G133" i="7"/>
  <c r="H99" i="7"/>
  <c r="G143" i="7"/>
  <c r="G209" i="7"/>
  <c r="H213" i="7"/>
  <c r="G213" i="7"/>
  <c r="F209" i="7"/>
  <c r="H209" i="7"/>
  <c r="Q39" i="7"/>
  <c r="F213" i="7"/>
  <c r="G185" i="7" l="1"/>
  <c r="H185" i="7"/>
  <c r="H187" i="7" s="1"/>
  <c r="O10" i="12" s="1"/>
  <c r="G184" i="7"/>
  <c r="G186" i="7" s="1"/>
  <c r="N12" i="12" s="1"/>
  <c r="U39" i="7"/>
  <c r="H215" i="7"/>
  <c r="O34" i="12" s="1"/>
  <c r="G215" i="7"/>
  <c r="N34" i="12" s="1"/>
  <c r="F215" i="7"/>
  <c r="M34" i="12" s="1"/>
  <c r="Q43" i="7"/>
  <c r="F186" i="7"/>
  <c r="M12" i="12" s="1"/>
  <c r="F187" i="7"/>
  <c r="M10" i="12" s="1"/>
  <c r="H186" i="7" l="1"/>
  <c r="O12" i="12" s="1"/>
  <c r="G187" i="7"/>
  <c r="N10" i="12" s="1"/>
</calcChain>
</file>

<file path=xl/sharedStrings.xml><?xml version="1.0" encoding="utf-8"?>
<sst xmlns="http://schemas.openxmlformats.org/spreadsheetml/2006/main" count="16539" uniqueCount="228">
  <si>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</si>
  <si>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</si>
  <si>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</si>
  <si>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</si>
  <si>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</si>
  <si>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</si>
  <si>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</si>
  <si>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</si>
  <si>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</si>
  <si>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</si>
  <si>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</si>
  <si>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</si>
  <si>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</si>
  <si>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</si>
  <si>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</si>
  <si>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</si>
  <si>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</si>
  <si>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</si>
  <si>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</si>
  <si>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</si>
  <si>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</si>
  <si>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</si>
  <si>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</si>
  <si>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</si>
  <si>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</si>
  <si>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</si>
  <si>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</si>
  <si>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</si>
  <si>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</si>
  <si>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</si>
  <si>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</si>
  <si>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</si>
  <si>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</si>
  <si>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</si>
  <si>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</si>
  <si>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</si>
  <si>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</si>
  <si>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</si>
  <si>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</si>
  <si>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</si>
  <si>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</si>
  <si>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</si>
  <si>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</si>
  <si>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</si>
  <si>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</si>
  <si>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</si>
  <si>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</si>
  <si>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</si>
  <si>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</si>
  <si>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</si>
  <si>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</si>
  <si>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</si>
  <si>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</si>
  <si>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</si>
  <si>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</si>
  <si>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</si>
  <si>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</si>
  <si>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</si>
  <si>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</si>
  <si>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</si>
  <si>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</si>
  <si>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</si>
  <si>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</si>
  <si>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</si>
  <si>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</si>
  <si>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</si>
  <si>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</si>
  <si>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</si>
  <si>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</si>
  <si>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</si>
  <si>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</si>
  <si>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</si>
  <si>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</si>
  <si>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</si>
  <si>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</si>
  <si>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</si>
  <si>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</si>
  <si>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</si>
  <si>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</si>
  <si>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</si>
  <si>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</si>
  <si>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</si>
  <si>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</si>
  <si>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</si>
  <si>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</si>
  <si>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</si>
  <si>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</si>
  <si>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</si>
  <si>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</si>
  <si>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</si>
  <si>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</si>
  <si>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</si>
  <si>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</si>
  <si>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</si>
  <si>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</si>
  <si>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</si>
  <si>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</si>
  <si>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</si>
  <si>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</si>
  <si>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</si>
  <si>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</si>
  <si>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</si>
  <si>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</si>
  <si>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</si>
  <si>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</si>
  <si>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</si>
  <si>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</si>
  <si>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</si>
  <si>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</si>
  <si>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</si>
  <si>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</si>
  <si>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</si>
  <si>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</si>
  <si>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</si>
  <si>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</si>
  <si>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</si>
  <si>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</si>
  <si>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</si>
  <si>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</si>
  <si>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</si>
  <si>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</si>
  <si>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</si>
  <si>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</si>
  <si>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</si>
  <si>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</si>
  <si>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</si>
  <si>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</si>
  <si>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</si>
  <si>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</si>
  <si>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</si>
  <si>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</si>
  <si>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</si>
  <si>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</si>
  <si>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</si>
  <si>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</si>
  <si>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</si>
  <si>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</si>
  <si>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</si>
  <si>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</si>
  <si>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</si>
  <si>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</si>
  <si>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</si>
  <si>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</si>
  <si>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</si>
  <si>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</si>
  <si>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</si>
  <si>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</si>
  <si>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</si>
  <si>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</si>
  <si>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</si>
  <si>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</si>
  <si>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</si>
  <si>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</si>
  <si>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</si>
  <si>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</si>
  <si>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</si>
  <si>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</si>
  <si>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</si>
  <si>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</si>
  <si>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</si>
  <si>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</si>
  <si>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</si>
  <si>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</si>
  <si>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</si>
  <si>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</si>
  <si>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</si>
  <si>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</si>
  <si>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</si>
  <si>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</si>
  <si>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</si>
  <si>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</si>
  <si>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</si>
  <si>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</si>
  <si>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</si>
  <si>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</si>
  <si>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</si>
  <si>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</si>
  <si>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</si>
  <si>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</si>
  <si>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</si>
  <si>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</si>
  <si>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</si>
  <si>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</si>
  <si>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</si>
  <si>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</si>
  <si>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</si>
  <si>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</si>
  <si>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</si>
  <si>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</si>
  <si>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</si>
  <si>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</si>
  <si>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</si>
  <si>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</si>
  <si>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</si>
  <si>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</si>
  <si>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</si>
  <si>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</si>
  <si>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</si>
  <si>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</si>
  <si>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</si>
  <si>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</si>
  <si>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</si>
  <si>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</si>
  <si>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</si>
  <si>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</si>
  <si>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</si>
  <si>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</si>
  <si>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</si>
  <si>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</si>
  <si>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</si>
  <si>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</si>
  <si>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GRIM1021</t>
  </si>
  <si>
    <t>Selected respiratory conditions (ICD-10 J09–J18, J20–J22, J40–J47, J60–J70, J80–J86, J90–J99), 1997–2021</t>
  </si>
  <si>
    <t>—</t>
  </si>
  <si>
    <t>Final</t>
  </si>
  <si>
    <t>Final Recast</t>
  </si>
  <si>
    <t>Preliminary Rebased</t>
  </si>
  <si>
    <t>Preliminary</t>
  </si>
  <si>
    <t>Selected respiratory conditions</t>
  </si>
  <si>
    <t>J09–J18, J20–J22, J40–J47, J60–J70, J80–J86, J90–J99</t>
  </si>
  <si>
    <t>All diseases of the respiratory system</t>
  </si>
  <si>
    <t>J00–J99</t>
  </si>
  <si>
    <t>None.</t>
  </si>
  <si>
    <t>Data for Selected respiratory conditions (J09–J18, J20–J22, J40–J47, J60–J70, J80–J86, J90–J99) are from the ICD-10 chapter All diseases of the respiratory system (J00–J99).</t>
  </si>
  <si>
    <r>
      <t xml:space="preserve">Australian Institute of Health and Welfare (2023) </t>
    </r>
    <r>
      <rPr>
        <i/>
        <sz val="11"/>
        <color theme="1"/>
        <rFont val="Calibri"/>
        <family val="2"/>
        <scheme val="minor"/>
      </rPr>
      <t>General Record of Incidence of Mortality (GRIM) books 2021: Selected respiratory conditions</t>
    </r>
    <r>
      <rPr>
        <sz val="11"/>
        <color theme="1"/>
        <rFont val="Calibri"/>
        <family val="2"/>
        <scheme val="minor"/>
      </rPr>
      <t>,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</si>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</sst>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Selected respiratory conditions (ICD-10 J09–J18, J20–J22, J40–J47, J60–J70, J80–J86, J90–J99), by sex and year, 1997–2021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Admin!Deaths_male</c:f>
              <c:numCache>
                <c:formatCode>#,##0</c:formatCode>
                <c:ptCount val="25"/>
                <c:pt idx="0">
                  <c:v>5635</c:v>
                </c:pt>
                <c:pt idx="1">
                  <c:v>5280</c:v>
                </c:pt>
                <c:pt idx="2">
                  <c:v>5280</c:v>
                </c:pt>
                <c:pt idx="3">
                  <c:v>5899</c:v>
                </c:pt>
                <c:pt idx="4">
                  <c:v>5707</c:v>
                </c:pt>
                <c:pt idx="5">
                  <c:v>6141</c:v>
                </c:pt>
                <c:pt idx="6">
                  <c:v>6200</c:v>
                </c:pt>
                <c:pt idx="7">
                  <c:v>6005</c:v>
                </c:pt>
                <c:pt idx="8">
                  <c:v>5683</c:v>
                </c:pt>
                <c:pt idx="9">
                  <c:v>5693</c:v>
                </c:pt>
                <c:pt idx="10">
                  <c:v>6050</c:v>
                </c:pt>
                <c:pt idx="11">
                  <c:v>5902</c:v>
                </c:pt>
                <c:pt idx="12">
                  <c:v>5807</c:v>
                </c:pt>
                <c:pt idx="13">
                  <c:v>6199</c:v>
                </c:pt>
                <c:pt idx="14">
                  <c:v>6531</c:v>
                </c:pt>
                <c:pt idx="15">
                  <c:v>6797</c:v>
                </c:pt>
                <c:pt idx="16">
                  <c:v>6570</c:v>
                </c:pt>
                <c:pt idx="17">
                  <c:v>7187</c:v>
                </c:pt>
                <c:pt idx="18">
                  <c:v>7243</c:v>
                </c:pt>
                <c:pt idx="19">
                  <c:v>7411</c:v>
                </c:pt>
                <c:pt idx="20">
                  <c:v>8167</c:v>
                </c:pt>
                <c:pt idx="21">
                  <c:v>7461</c:v>
                </c:pt>
                <c:pt idx="22">
                  <c:v>7958</c:v>
                </c:pt>
                <c:pt idx="23">
                  <c:v>6634</c:v>
                </c:pt>
                <c:pt idx="24">
                  <c:v>7027</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Admin!Deaths_female</c:f>
              <c:numCache>
                <c:formatCode>#,##0</c:formatCode>
                <c:ptCount val="25"/>
                <c:pt idx="0">
                  <c:v>4647</c:v>
                </c:pt>
                <c:pt idx="1">
                  <c:v>4292</c:v>
                </c:pt>
                <c:pt idx="2">
                  <c:v>4299</c:v>
                </c:pt>
                <c:pt idx="3">
                  <c:v>4957</c:v>
                </c:pt>
                <c:pt idx="4">
                  <c:v>4879</c:v>
                </c:pt>
                <c:pt idx="5">
                  <c:v>5478</c:v>
                </c:pt>
                <c:pt idx="6">
                  <c:v>5642</c:v>
                </c:pt>
                <c:pt idx="7">
                  <c:v>5599</c:v>
                </c:pt>
                <c:pt idx="8">
                  <c:v>5090</c:v>
                </c:pt>
                <c:pt idx="9">
                  <c:v>5146</c:v>
                </c:pt>
                <c:pt idx="10">
                  <c:v>5539</c:v>
                </c:pt>
                <c:pt idx="11">
                  <c:v>5327</c:v>
                </c:pt>
                <c:pt idx="12">
                  <c:v>5194</c:v>
                </c:pt>
                <c:pt idx="13">
                  <c:v>5722</c:v>
                </c:pt>
                <c:pt idx="14">
                  <c:v>5940</c:v>
                </c:pt>
                <c:pt idx="15">
                  <c:v>6414</c:v>
                </c:pt>
                <c:pt idx="16">
                  <c:v>5905</c:v>
                </c:pt>
                <c:pt idx="17">
                  <c:v>6621</c:v>
                </c:pt>
                <c:pt idx="18">
                  <c:v>7102</c:v>
                </c:pt>
                <c:pt idx="19">
                  <c:v>7253</c:v>
                </c:pt>
                <c:pt idx="20">
                  <c:v>7945</c:v>
                </c:pt>
                <c:pt idx="21">
                  <c:v>7042</c:v>
                </c:pt>
                <c:pt idx="22">
                  <c:v>7970</c:v>
                </c:pt>
                <c:pt idx="23">
                  <c:v>5915</c:v>
                </c:pt>
                <c:pt idx="24">
                  <c:v>6513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Selected respiratory conditions (ICD-10 J09–J18, J20–J22, J40–J47, J60–J70, J80–J86, J90–J99), by sex and year, 1997–2021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Admin!ASR_male</c:f>
              <c:numCache>
                <c:formatCode>0.0</c:formatCode>
                <c:ptCount val="25"/>
                <c:pt idx="0">
                  <c:v>84.174503000000001</c:v>
                </c:pt>
                <c:pt idx="1">
                  <c:v>76.469099</c:v>
                </c:pt>
                <c:pt idx="2">
                  <c:v>73.700642000000002</c:v>
                </c:pt>
                <c:pt idx="3">
                  <c:v>80.683738000000005</c:v>
                </c:pt>
                <c:pt idx="4">
                  <c:v>74.437751000000006</c:v>
                </c:pt>
                <c:pt idx="5">
                  <c:v>78.284925000000001</c:v>
                </c:pt>
                <c:pt idx="6">
                  <c:v>76.930790000000002</c:v>
                </c:pt>
                <c:pt idx="7">
                  <c:v>72.453412</c:v>
                </c:pt>
                <c:pt idx="8">
                  <c:v>66.057965999999993</c:v>
                </c:pt>
                <c:pt idx="9">
                  <c:v>63.778236999999997</c:v>
                </c:pt>
                <c:pt idx="10">
                  <c:v>64.950379999999996</c:v>
                </c:pt>
                <c:pt idx="11">
                  <c:v>61.222631</c:v>
                </c:pt>
                <c:pt idx="12">
                  <c:v>58.080945</c:v>
                </c:pt>
                <c:pt idx="13">
                  <c:v>59.808686000000002</c:v>
                </c:pt>
                <c:pt idx="14">
                  <c:v>60.828443</c:v>
                </c:pt>
                <c:pt idx="15">
                  <c:v>61.026195000000001</c:v>
                </c:pt>
                <c:pt idx="16">
                  <c:v>56.731234999999998</c:v>
                </c:pt>
                <c:pt idx="17">
                  <c:v>59.824246000000002</c:v>
                </c:pt>
                <c:pt idx="18">
                  <c:v>58.269103999999999</c:v>
                </c:pt>
                <c:pt idx="19">
                  <c:v>57.644545000000001</c:v>
                </c:pt>
                <c:pt idx="20">
                  <c:v>61.487127999999998</c:v>
                </c:pt>
                <c:pt idx="21">
                  <c:v>54.461097000000002</c:v>
                </c:pt>
                <c:pt idx="22">
                  <c:v>56.272545999999998</c:v>
                </c:pt>
                <c:pt idx="23">
                  <c:v>45.087963000000002</c:v>
                </c:pt>
                <c:pt idx="24">
                  <c:v>46.045307999999999</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25"/>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pt idx="24">
                  <c:v>2021</c:v>
                </c:pt>
              </c:numCache>
            </c:numRef>
          </c:xVal>
          <c:yVal>
            <c:numRef>
              <c:f>Admin!ASR_female</c:f>
              <c:numCache>
                <c:formatCode>0.0</c:formatCode>
                <c:ptCount val="25"/>
                <c:pt idx="0">
                  <c:v>45.872019999999999</c:v>
                </c:pt>
                <c:pt idx="1">
                  <c:v>41.215536999999998</c:v>
                </c:pt>
                <c:pt idx="2">
                  <c:v>39.859099999999998</c:v>
                </c:pt>
                <c:pt idx="3">
                  <c:v>44.157848999999999</c:v>
                </c:pt>
                <c:pt idx="4">
                  <c:v>42.254652999999998</c:v>
                </c:pt>
                <c:pt idx="5">
                  <c:v>45.940866</c:v>
                </c:pt>
                <c:pt idx="6">
                  <c:v>45.837834000000001</c:v>
                </c:pt>
                <c:pt idx="7">
                  <c:v>44.713075000000003</c:v>
                </c:pt>
                <c:pt idx="8">
                  <c:v>39.321544000000003</c:v>
                </c:pt>
                <c:pt idx="9">
                  <c:v>38.595742000000001</c:v>
                </c:pt>
                <c:pt idx="10">
                  <c:v>40.426278000000003</c:v>
                </c:pt>
                <c:pt idx="11">
                  <c:v>37.966420999999997</c:v>
                </c:pt>
                <c:pt idx="12">
                  <c:v>36.241796000000001</c:v>
                </c:pt>
                <c:pt idx="13">
                  <c:v>38.419477000000001</c:v>
                </c:pt>
                <c:pt idx="14">
                  <c:v>38.624339999999997</c:v>
                </c:pt>
                <c:pt idx="15">
                  <c:v>40.451957999999998</c:v>
                </c:pt>
                <c:pt idx="16">
                  <c:v>36.779454000000001</c:v>
                </c:pt>
                <c:pt idx="17">
                  <c:v>40.111511</c:v>
                </c:pt>
                <c:pt idx="18">
                  <c:v>41.558731000000002</c:v>
                </c:pt>
                <c:pt idx="19">
                  <c:v>41.546460000000003</c:v>
                </c:pt>
                <c:pt idx="20">
                  <c:v>44.670788999999999</c:v>
                </c:pt>
                <c:pt idx="21">
                  <c:v>38.735185000000001</c:v>
                </c:pt>
                <c:pt idx="22">
                  <c:v>42.645375999999999</c:v>
                </c:pt>
                <c:pt idx="23">
                  <c:v>31.204584000000001</c:v>
                </c:pt>
                <c:pt idx="24">
                  <c:v>33.349429000000001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Selected respiratory conditions (ICD-10 J09–J18, J20–J22, J40–J47, J60–J70, J80–J86, J90–J99),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1.1593605</c:v>
                </c:pt>
                <c:pt idx="1">
                  <c:v>0.2405023</c:v>
                </c:pt>
                <c:pt idx="2">
                  <c:v>0</c:v>
                </c:pt>
                <c:pt idx="3">
                  <c:v>0.26245619999999997</c:v>
                </c:pt>
                <c:pt idx="4">
                  <c:v>0.4778345</c:v>
                </c:pt>
                <c:pt idx="5">
                  <c:v>0.65330089999999996</c:v>
                </c:pt>
                <c:pt idx="6">
                  <c:v>1.1695557999999999</c:v>
                </c:pt>
                <c:pt idx="7">
                  <c:v>0.75411209999999995</c:v>
                </c:pt>
                <c:pt idx="8">
                  <c:v>3.0641422999999999</c:v>
                </c:pt>
                <c:pt idx="9">
                  <c:v>4.4047365999999997</c:v>
                </c:pt>
                <c:pt idx="10">
                  <c:v>8.6884692999999995</c:v>
                </c:pt>
                <c:pt idx="11">
                  <c:v>20.064547999999998</c:v>
                </c:pt>
                <c:pt idx="12">
                  <c:v>40.917220999999998</c:v>
                </c:pt>
                <c:pt idx="13">
                  <c:v>71.898526000000004</c:v>
                </c:pt>
                <c:pt idx="14">
                  <c:v>140.79885999999999</c:v>
                </c:pt>
                <c:pt idx="15">
                  <c:v>281.55795000000001</c:v>
                </c:pt>
                <c:pt idx="16">
                  <c:v>503.67655999999999</c:v>
                </c:pt>
                <c:pt idx="17">
                  <c:v>1358.127</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0.81780750000000002</c:v>
                </c:pt>
                <c:pt idx="1">
                  <c:v>0.38207750000000001</c:v>
                </c:pt>
                <c:pt idx="2">
                  <c:v>0.12683140000000001</c:v>
                </c:pt>
                <c:pt idx="3">
                  <c:v>0.55741359999999995</c:v>
                </c:pt>
                <c:pt idx="4">
                  <c:v>0.25436429999999999</c:v>
                </c:pt>
                <c:pt idx="5">
                  <c:v>0.33199869999999998</c:v>
                </c:pt>
                <c:pt idx="6">
                  <c:v>0.83412229999999998</c:v>
                </c:pt>
                <c:pt idx="7">
                  <c:v>1.0648006000000001</c:v>
                </c:pt>
                <c:pt idx="8">
                  <c:v>1.3116928000000001</c:v>
                </c:pt>
                <c:pt idx="9">
                  <c:v>4.4432008999999999</c:v>
                </c:pt>
                <c:pt idx="10">
                  <c:v>8.0744018999999998</c:v>
                </c:pt>
                <c:pt idx="11">
                  <c:v>16.498131999999998</c:v>
                </c:pt>
                <c:pt idx="12">
                  <c:v>29.980115000000001</c:v>
                </c:pt>
                <c:pt idx="13">
                  <c:v>53.727252999999997</c:v>
                </c:pt>
                <c:pt idx="14">
                  <c:v>108.26221</c:v>
                </c:pt>
                <c:pt idx="15">
                  <c:v>203.88551000000001</c:v>
                </c:pt>
                <c:pt idx="16">
                  <c:v>350.99477000000002</c:v>
                </c:pt>
                <c:pt idx="17">
                  <c:v>957.77140999999995</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Selected respiratory conditions (ICD-10 J09–J18, J20–J22, J40–J47, J60–J70, J80–J86, J90–J99),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-9</c:v>
                </c:pt>
                <c:pt idx="1">
                  <c:v>-2</c:v>
                </c:pt>
                <c:pt idx="2">
                  <c:v>0</c:v>
                </c:pt>
                <c:pt idx="3">
                  <c:v>-2</c:v>
                </c:pt>
                <c:pt idx="4">
                  <c:v>-4</c:v>
                </c:pt>
                <c:pt idx="5">
                  <c:v>-6</c:v>
                </c:pt>
                <c:pt idx="6">
                  <c:v>-11</c:v>
                </c:pt>
                <c:pt idx="7">
                  <c:v>-7</c:v>
                </c:pt>
                <c:pt idx="8">
                  <c:v>-25</c:v>
                </c:pt>
                <c:pt idx="9">
                  <c:v>-36</c:v>
                </c:pt>
                <c:pt idx="10">
                  <c:v>-69</c:v>
                </c:pt>
                <c:pt idx="11">
                  <c:v>-153</c:v>
                </c:pt>
                <c:pt idx="12">
                  <c:v>-291</c:v>
                </c:pt>
                <c:pt idx="13">
                  <c:v>-444</c:v>
                </c:pt>
                <c:pt idx="14">
                  <c:v>-781</c:v>
                </c:pt>
                <c:pt idx="15">
                  <c:v>-1092</c:v>
                </c:pt>
                <c:pt idx="16">
                  <c:v>-1259</c:v>
                </c:pt>
                <c:pt idx="17">
                  <c:v>-2836</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6</c:v>
                </c:pt>
                <c:pt idx="1">
                  <c:v>3</c:v>
                </c:pt>
                <c:pt idx="2">
                  <c:v>1</c:v>
                </c:pt>
                <c:pt idx="3">
                  <c:v>4</c:v>
                </c:pt>
                <c:pt idx="4">
                  <c:v>2</c:v>
                </c:pt>
                <c:pt idx="5">
                  <c:v>3</c:v>
                </c:pt>
                <c:pt idx="6">
                  <c:v>8</c:v>
                </c:pt>
                <c:pt idx="7">
                  <c:v>10</c:v>
                </c:pt>
                <c:pt idx="8">
                  <c:v>11</c:v>
                </c:pt>
                <c:pt idx="9">
                  <c:v>37</c:v>
                </c:pt>
                <c:pt idx="10">
                  <c:v>66</c:v>
                </c:pt>
                <c:pt idx="11">
                  <c:v>130</c:v>
                </c:pt>
                <c:pt idx="12">
                  <c:v>226</c:v>
                </c:pt>
                <c:pt idx="13">
                  <c:v>356</c:v>
                </c:pt>
                <c:pt idx="14">
                  <c:v>641</c:v>
                </c:pt>
                <c:pt idx="15">
                  <c:v>855</c:v>
                </c:pt>
                <c:pt idx="16">
                  <c:v>1037</c:v>
                </c:pt>
                <c:pt idx="17">
                  <c:v>3117</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Selected respiratory conditions (ICD-10 J09–J18, J20–J22, J40–J47, J60–J70, J80–J86, J90–J99), 1997–2021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226</v>
      </c>
      <c r="C14" s="215"/>
    </row>
    <row r="15" spans="1:3" ht="30.75" customHeight="1">
      <c r="A15" s="149"/>
      <c r="B15" s="215" t="s">
        <v>227</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24</v>
      </c>
    </row>
    <row r="31" spans="1:3" ht="15.75">
      <c r="A31" s="149"/>
      <c r="B31" s="173" t="s">
        <v>110</v>
      </c>
      <c r="C31" s="3" t="s">
        <v>24</v>
      </c>
    </row>
    <row r="32" spans="1:3" ht="15.75">
      <c r="A32" s="149"/>
      <c r="B32" s="174" t="s">
        <v>111</v>
      </c>
      <c r="C32" s="3" t="s">
        <v>219</v>
      </c>
    </row>
    <row r="33" spans="1:3" ht="15.75">
      <c r="A33" s="149"/>
      <c r="B33" s="164" t="s">
        <v>50</v>
      </c>
    </row>
    <row r="34" spans="1:3" ht="15.75">
      <c r="A34" s="149"/>
      <c r="B34" s="147" t="s">
        <v>222</v>
      </c>
    </row>
    <row r="35" spans="1:3" ht="15.75">
      <c r="A35" s="149"/>
      <c r="B35" s="164" t="s">
        <v>57</v>
      </c>
      <c r="C35" s="76" t="s">
        <v>58</v>
      </c>
    </row>
    <row r="36" spans="1:3" ht="15.75">
      <c r="A36" s="149"/>
      <c r="B36" s="56" t="s">
        <v>213</v>
      </c>
      <c r="C36" s="55" t="s">
        <v>222</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225</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Selected respiratory conditions (ICD-10 J09–J18, J20–J22, J40–J47, J60–J70, J80–J86, J90–J99), 1997–2021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Selected respiratory conditions (ICD-10 J09–J18, J20–J22, J40–J47, J60–J70, J80–J86, J90–J99), 1997–2021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Selected respiratory conditions (ICD-10 J09–J18, J20–J22, J40–J47, J60–J70, J80–J86, J90–J99) in Australia, 1997–2021.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1997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1997</v>
      </c>
      <c r="D10" s="28"/>
      <c r="E10" s="28"/>
      <c r="F10" s="28"/>
      <c r="G10" s="64">
        <v>2021</v>
      </c>
      <c r="H10" s="28"/>
      <c r="I10" s="28"/>
      <c r="J10" s="248" t="s">
        <v>118</v>
      </c>
      <c r="K10" s="60"/>
      <c r="L10" s="239" t="str">
        <f>Admin!$C$191</f>
        <v>1997 – 2021</v>
      </c>
      <c r="M10" s="242">
        <f>Admin!F$187</f>
        <v>-2.4822810183063648E-2</v>
      </c>
      <c r="N10" s="242">
        <f>Admin!G$187</f>
        <v>-1.3196103386961422E-2</v>
      </c>
      <c r="O10" s="242">
        <f>Admin!H$187</f>
        <v>-1.8525268752052071E-2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1997 – 2021</v>
      </c>
      <c r="M12" s="242">
        <f>Admin!F$186</f>
        <v>-0.45297796412293639</v>
      </c>
      <c r="N12" s="242">
        <f>Admin!G$186</f>
        <v>-0.27298974407492843</v>
      </c>
      <c r="O12" s="242">
        <f>Admin!H$186</f>
        <v>-0.36159107659123896</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Selected respiratory conditions (ICD-10 J09–J18, J20–J22, J40–J47, J60–J70, J80–J86, J90–J99) in Australia, 1997–2021,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1997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1997</v>
      </c>
      <c r="D34" s="17"/>
      <c r="E34" s="64">
        <v>2021</v>
      </c>
      <c r="F34" s="17"/>
      <c r="G34" s="64" t="s">
        <v>6</v>
      </c>
      <c r="H34" s="17"/>
      <c r="I34" s="65" t="s">
        <v>23</v>
      </c>
      <c r="J34" s="52"/>
      <c r="K34" s="52"/>
      <c r="L34" s="231" t="str">
        <f>Admin!$C$219</f>
        <v>1997 – 2021</v>
      </c>
      <c r="M34" s="235">
        <f ca="1">Admin!F$215</f>
        <v>59.193157502078272</v>
      </c>
      <c r="N34" s="235">
        <f ca="1">Admin!G$215</f>
        <v>53.325542811546903</v>
      </c>
      <c r="O34" s="235">
        <f ca="1">Admin!H$215</f>
        <v>56.240452437897261</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t="s">
        <v>24</v>
      </c>
      <c r="D86" s="74" t="s">
        <v>24</v>
      </c>
      <c r="E86" s="74" t="s">
        <v>24</v>
      </c>
      <c r="F86" s="74" t="s">
        <v>24</v>
      </c>
      <c r="G86" s="74" t="s">
        <v>24</v>
      </c>
      <c r="H86" s="74" t="s">
        <v>24</v>
      </c>
      <c r="I86" s="74" t="s">
        <v>24</v>
      </c>
      <c r="J86" s="74" t="s">
        <v>24</v>
      </c>
      <c r="K86" s="74" t="s">
        <v>24</v>
      </c>
      <c r="L86" s="74" t="s">
        <v>24</v>
      </c>
      <c r="M86" s="74" t="s">
        <v>24</v>
      </c>
      <c r="N86" s="73" t="s">
        <v>24</v>
      </c>
      <c r="O86" s="213" t="s">
        <v>24</v>
      </c>
      <c r="P86" s="213" t="s">
        <v>24</v>
      </c>
      <c r="R86" s="89">
        <v>1979</v>
      </c>
      <c r="S86" s="73" t="s">
        <v>24</v>
      </c>
      <c r="T86" s="74" t="s">
        <v>24</v>
      </c>
      <c r="U86" s="74" t="s">
        <v>24</v>
      </c>
      <c r="V86" s="74" t="s">
        <v>24</v>
      </c>
      <c r="W86" s="74" t="s">
        <v>24</v>
      </c>
      <c r="X86" s="74" t="s">
        <v>24</v>
      </c>
      <c r="Y86" s="74" t="s">
        <v>24</v>
      </c>
      <c r="Z86" s="74" t="s">
        <v>24</v>
      </c>
      <c r="AA86" s="74" t="s">
        <v>24</v>
      </c>
      <c r="AB86" s="74" t="s">
        <v>24</v>
      </c>
      <c r="AC86" s="74" t="s">
        <v>24</v>
      </c>
      <c r="AD86" s="73" t="s">
        <v>24</v>
      </c>
      <c r="AE86" s="213" t="s">
        <v>24</v>
      </c>
      <c r="AF86" s="213" t="s">
        <v>24</v>
      </c>
      <c r="AH86" s="89">
        <v>1979</v>
      </c>
      <c r="AI86" s="73" t="s">
        <v>24</v>
      </c>
      <c r="AJ86" s="74" t="s">
        <v>24</v>
      </c>
      <c r="AK86" s="74" t="s">
        <v>24</v>
      </c>
      <c r="AL86" s="74" t="s">
        <v>24</v>
      </c>
      <c r="AM86" s="74" t="s">
        <v>24</v>
      </c>
      <c r="AN86" s="74" t="s">
        <v>24</v>
      </c>
      <c r="AO86" s="74" t="s">
        <v>24</v>
      </c>
      <c r="AP86" s="74" t="s">
        <v>24</v>
      </c>
      <c r="AQ86" s="74" t="s">
        <v>24</v>
      </c>
      <c r="AR86" s="74" t="s">
        <v>24</v>
      </c>
      <c r="AS86" s="74" t="s">
        <v>24</v>
      </c>
      <c r="AT86" s="73" t="s">
        <v>24</v>
      </c>
      <c r="AU86" s="213" t="s">
        <v>24</v>
      </c>
      <c r="AV86" s="213" t="s">
        <v>24</v>
      </c>
      <c r="AW86" s="74" t="s">
        <v>24</v>
      </c>
      <c r="AY86" s="89">
        <v>1979</v>
      </c>
    </row>
    <row r="87" spans="2:51">
      <c r="B87" s="89">
        <v>1980</v>
      </c>
      <c r="C87" s="73" t="s">
        <v>24</v>
      </c>
      <c r="D87" s="74" t="s">
        <v>24</v>
      </c>
      <c r="E87" s="74" t="s">
        <v>24</v>
      </c>
      <c r="F87" s="74" t="s">
        <v>24</v>
      </c>
      <c r="G87" s="74" t="s">
        <v>24</v>
      </c>
      <c r="H87" s="74" t="s">
        <v>24</v>
      </c>
      <c r="I87" s="74" t="s">
        <v>24</v>
      </c>
      <c r="J87" s="74" t="s">
        <v>24</v>
      </c>
      <c r="K87" s="74" t="s">
        <v>24</v>
      </c>
      <c r="L87" s="74" t="s">
        <v>24</v>
      </c>
      <c r="M87" s="74" t="s">
        <v>24</v>
      </c>
      <c r="N87" s="73" t="s">
        <v>24</v>
      </c>
      <c r="O87" s="213" t="s">
        <v>24</v>
      </c>
      <c r="P87" s="213" t="s">
        <v>24</v>
      </c>
      <c r="R87" s="89">
        <v>1980</v>
      </c>
      <c r="S87" s="73" t="s">
        <v>24</v>
      </c>
      <c r="T87" s="74" t="s">
        <v>24</v>
      </c>
      <c r="U87" s="74" t="s">
        <v>24</v>
      </c>
      <c r="V87" s="74" t="s">
        <v>24</v>
      </c>
      <c r="W87" s="74" t="s">
        <v>24</v>
      </c>
      <c r="X87" s="74" t="s">
        <v>24</v>
      </c>
      <c r="Y87" s="74" t="s">
        <v>24</v>
      </c>
      <c r="Z87" s="74" t="s">
        <v>24</v>
      </c>
      <c r="AA87" s="74" t="s">
        <v>24</v>
      </c>
      <c r="AB87" s="74" t="s">
        <v>24</v>
      </c>
      <c r="AC87" s="74" t="s">
        <v>24</v>
      </c>
      <c r="AD87" s="73" t="s">
        <v>24</v>
      </c>
      <c r="AE87" s="213" t="s">
        <v>24</v>
      </c>
      <c r="AF87" s="213" t="s">
        <v>24</v>
      </c>
      <c r="AH87" s="89">
        <v>1980</v>
      </c>
      <c r="AI87" s="73" t="s">
        <v>24</v>
      </c>
      <c r="AJ87" s="74" t="s">
        <v>24</v>
      </c>
      <c r="AK87" s="74" t="s">
        <v>24</v>
      </c>
      <c r="AL87" s="74" t="s">
        <v>24</v>
      </c>
      <c r="AM87" s="74" t="s">
        <v>24</v>
      </c>
      <c r="AN87" s="74" t="s">
        <v>24</v>
      </c>
      <c r="AO87" s="74" t="s">
        <v>24</v>
      </c>
      <c r="AP87" s="74" t="s">
        <v>24</v>
      </c>
      <c r="AQ87" s="74" t="s">
        <v>24</v>
      </c>
      <c r="AR87" s="74" t="s">
        <v>24</v>
      </c>
      <c r="AS87" s="74" t="s">
        <v>24</v>
      </c>
      <c r="AT87" s="73" t="s">
        <v>24</v>
      </c>
      <c r="AU87" s="213" t="s">
        <v>24</v>
      </c>
      <c r="AV87" s="213" t="s">
        <v>24</v>
      </c>
      <c r="AW87" s="74" t="s">
        <v>24</v>
      </c>
      <c r="AY87" s="89">
        <v>1980</v>
      </c>
    </row>
    <row r="88" spans="2:51">
      <c r="B88" s="89">
        <v>1981</v>
      </c>
      <c r="C88" s="73" t="s">
        <v>24</v>
      </c>
      <c r="D88" s="74" t="s">
        <v>24</v>
      </c>
      <c r="E88" s="74" t="s">
        <v>24</v>
      </c>
      <c r="F88" s="74" t="s">
        <v>24</v>
      </c>
      <c r="G88" s="74" t="s">
        <v>24</v>
      </c>
      <c r="H88" s="74" t="s">
        <v>24</v>
      </c>
      <c r="I88" s="74" t="s">
        <v>24</v>
      </c>
      <c r="J88" s="74" t="s">
        <v>24</v>
      </c>
      <c r="K88" s="74" t="s">
        <v>24</v>
      </c>
      <c r="L88" s="74" t="s">
        <v>24</v>
      </c>
      <c r="M88" s="74" t="s">
        <v>24</v>
      </c>
      <c r="N88" s="73" t="s">
        <v>24</v>
      </c>
      <c r="O88" s="213" t="s">
        <v>24</v>
      </c>
      <c r="P88" s="213" t="s">
        <v>24</v>
      </c>
      <c r="R88" s="89">
        <v>1981</v>
      </c>
      <c r="S88" s="73" t="s">
        <v>24</v>
      </c>
      <c r="T88" s="74" t="s">
        <v>24</v>
      </c>
      <c r="U88" s="74" t="s">
        <v>24</v>
      </c>
      <c r="V88" s="74" t="s">
        <v>24</v>
      </c>
      <c r="W88" s="74" t="s">
        <v>24</v>
      </c>
      <c r="X88" s="74" t="s">
        <v>24</v>
      </c>
      <c r="Y88" s="74" t="s">
        <v>24</v>
      </c>
      <c r="Z88" s="74" t="s">
        <v>24</v>
      </c>
      <c r="AA88" s="74" t="s">
        <v>24</v>
      </c>
      <c r="AB88" s="74" t="s">
        <v>24</v>
      </c>
      <c r="AC88" s="74" t="s">
        <v>24</v>
      </c>
      <c r="AD88" s="73" t="s">
        <v>24</v>
      </c>
      <c r="AE88" s="213" t="s">
        <v>24</v>
      </c>
      <c r="AF88" s="213" t="s">
        <v>24</v>
      </c>
      <c r="AH88" s="89">
        <v>1981</v>
      </c>
      <c r="AI88" s="73" t="s">
        <v>24</v>
      </c>
      <c r="AJ88" s="74" t="s">
        <v>24</v>
      </c>
      <c r="AK88" s="74" t="s">
        <v>24</v>
      </c>
      <c r="AL88" s="74" t="s">
        <v>24</v>
      </c>
      <c r="AM88" s="74" t="s">
        <v>24</v>
      </c>
      <c r="AN88" s="74" t="s">
        <v>24</v>
      </c>
      <c r="AO88" s="74" t="s">
        <v>24</v>
      </c>
      <c r="AP88" s="74" t="s">
        <v>24</v>
      </c>
      <c r="AQ88" s="74" t="s">
        <v>24</v>
      </c>
      <c r="AR88" s="74" t="s">
        <v>24</v>
      </c>
      <c r="AS88" s="74" t="s">
        <v>24</v>
      </c>
      <c r="AT88" s="73" t="s">
        <v>24</v>
      </c>
      <c r="AU88" s="213" t="s">
        <v>24</v>
      </c>
      <c r="AV88" s="213" t="s">
        <v>24</v>
      </c>
      <c r="AW88" s="74" t="s">
        <v>24</v>
      </c>
      <c r="AY88" s="89">
        <v>1981</v>
      </c>
    </row>
    <row r="89" spans="2:51">
      <c r="B89" s="89">
        <v>1982</v>
      </c>
      <c r="C89" s="73" t="s">
        <v>24</v>
      </c>
      <c r="D89" s="74" t="s">
        <v>24</v>
      </c>
      <c r="E89" s="74" t="s">
        <v>24</v>
      </c>
      <c r="F89" s="74" t="s">
        <v>24</v>
      </c>
      <c r="G89" s="74" t="s">
        <v>24</v>
      </c>
      <c r="H89" s="74" t="s">
        <v>24</v>
      </c>
      <c r="I89" s="74" t="s">
        <v>24</v>
      </c>
      <c r="J89" s="74" t="s">
        <v>24</v>
      </c>
      <c r="K89" s="74" t="s">
        <v>24</v>
      </c>
      <c r="L89" s="74" t="s">
        <v>24</v>
      </c>
      <c r="M89" s="74" t="s">
        <v>24</v>
      </c>
      <c r="N89" s="73" t="s">
        <v>24</v>
      </c>
      <c r="O89" s="213" t="s">
        <v>24</v>
      </c>
      <c r="P89" s="213" t="s">
        <v>24</v>
      </c>
      <c r="R89" s="89">
        <v>1982</v>
      </c>
      <c r="S89" s="73" t="s">
        <v>24</v>
      </c>
      <c r="T89" s="74" t="s">
        <v>24</v>
      </c>
      <c r="U89" s="74" t="s">
        <v>24</v>
      </c>
      <c r="V89" s="74" t="s">
        <v>24</v>
      </c>
      <c r="W89" s="74" t="s">
        <v>24</v>
      </c>
      <c r="X89" s="74" t="s">
        <v>24</v>
      </c>
      <c r="Y89" s="74" t="s">
        <v>24</v>
      </c>
      <c r="Z89" s="74" t="s">
        <v>24</v>
      </c>
      <c r="AA89" s="74" t="s">
        <v>24</v>
      </c>
      <c r="AB89" s="74" t="s">
        <v>24</v>
      </c>
      <c r="AC89" s="74" t="s">
        <v>24</v>
      </c>
      <c r="AD89" s="73" t="s">
        <v>24</v>
      </c>
      <c r="AE89" s="213" t="s">
        <v>24</v>
      </c>
      <c r="AF89" s="213" t="s">
        <v>24</v>
      </c>
      <c r="AH89" s="89">
        <v>1982</v>
      </c>
      <c r="AI89" s="73" t="s">
        <v>24</v>
      </c>
      <c r="AJ89" s="74" t="s">
        <v>24</v>
      </c>
      <c r="AK89" s="74" t="s">
        <v>24</v>
      </c>
      <c r="AL89" s="74" t="s">
        <v>24</v>
      </c>
      <c r="AM89" s="74" t="s">
        <v>24</v>
      </c>
      <c r="AN89" s="74" t="s">
        <v>24</v>
      </c>
      <c r="AO89" s="74" t="s">
        <v>24</v>
      </c>
      <c r="AP89" s="74" t="s">
        <v>24</v>
      </c>
      <c r="AQ89" s="74" t="s">
        <v>24</v>
      </c>
      <c r="AR89" s="74" t="s">
        <v>24</v>
      </c>
      <c r="AS89" s="74" t="s">
        <v>24</v>
      </c>
      <c r="AT89" s="73" t="s">
        <v>24</v>
      </c>
      <c r="AU89" s="213" t="s">
        <v>24</v>
      </c>
      <c r="AV89" s="213" t="s">
        <v>24</v>
      </c>
      <c r="AW89" s="74" t="s">
        <v>24</v>
      </c>
      <c r="AY89" s="89">
        <v>1982</v>
      </c>
    </row>
    <row r="90" spans="2:51">
      <c r="B90" s="89">
        <v>1983</v>
      </c>
      <c r="C90" s="73" t="s">
        <v>24</v>
      </c>
      <c r="D90" s="74" t="s">
        <v>24</v>
      </c>
      <c r="E90" s="74" t="s">
        <v>24</v>
      </c>
      <c r="F90" s="74" t="s">
        <v>24</v>
      </c>
      <c r="G90" s="74" t="s">
        <v>24</v>
      </c>
      <c r="H90" s="74" t="s">
        <v>24</v>
      </c>
      <c r="I90" s="74" t="s">
        <v>24</v>
      </c>
      <c r="J90" s="74" t="s">
        <v>24</v>
      </c>
      <c r="K90" s="74" t="s">
        <v>24</v>
      </c>
      <c r="L90" s="74" t="s">
        <v>24</v>
      </c>
      <c r="M90" s="74" t="s">
        <v>24</v>
      </c>
      <c r="N90" s="73" t="s">
        <v>24</v>
      </c>
      <c r="O90" s="213" t="s">
        <v>24</v>
      </c>
      <c r="P90" s="213" t="s">
        <v>24</v>
      </c>
      <c r="R90" s="89">
        <v>1983</v>
      </c>
      <c r="S90" s="73" t="s">
        <v>24</v>
      </c>
      <c r="T90" s="74" t="s">
        <v>24</v>
      </c>
      <c r="U90" s="74" t="s">
        <v>24</v>
      </c>
      <c r="V90" s="74" t="s">
        <v>24</v>
      </c>
      <c r="W90" s="74" t="s">
        <v>24</v>
      </c>
      <c r="X90" s="74" t="s">
        <v>24</v>
      </c>
      <c r="Y90" s="74" t="s">
        <v>24</v>
      </c>
      <c r="Z90" s="74" t="s">
        <v>24</v>
      </c>
      <c r="AA90" s="74" t="s">
        <v>24</v>
      </c>
      <c r="AB90" s="74" t="s">
        <v>24</v>
      </c>
      <c r="AC90" s="74" t="s">
        <v>24</v>
      </c>
      <c r="AD90" s="73" t="s">
        <v>24</v>
      </c>
      <c r="AE90" s="213" t="s">
        <v>24</v>
      </c>
      <c r="AF90" s="213" t="s">
        <v>24</v>
      </c>
      <c r="AH90" s="89">
        <v>1983</v>
      </c>
      <c r="AI90" s="73" t="s">
        <v>24</v>
      </c>
      <c r="AJ90" s="74" t="s">
        <v>24</v>
      </c>
      <c r="AK90" s="74" t="s">
        <v>24</v>
      </c>
      <c r="AL90" s="74" t="s">
        <v>24</v>
      </c>
      <c r="AM90" s="74" t="s">
        <v>24</v>
      </c>
      <c r="AN90" s="74" t="s">
        <v>24</v>
      </c>
      <c r="AO90" s="74" t="s">
        <v>24</v>
      </c>
      <c r="AP90" s="74" t="s">
        <v>24</v>
      </c>
      <c r="AQ90" s="74" t="s">
        <v>24</v>
      </c>
      <c r="AR90" s="74" t="s">
        <v>24</v>
      </c>
      <c r="AS90" s="74" t="s">
        <v>24</v>
      </c>
      <c r="AT90" s="73" t="s">
        <v>24</v>
      </c>
      <c r="AU90" s="213" t="s">
        <v>24</v>
      </c>
      <c r="AV90" s="213" t="s">
        <v>24</v>
      </c>
      <c r="AW90" s="74" t="s">
        <v>24</v>
      </c>
      <c r="AY90" s="89">
        <v>1983</v>
      </c>
    </row>
    <row r="91" spans="2:51">
      <c r="B91" s="89">
        <v>1984</v>
      </c>
      <c r="C91" s="73" t="s">
        <v>24</v>
      </c>
      <c r="D91" s="74" t="s">
        <v>24</v>
      </c>
      <c r="E91" s="74" t="s">
        <v>24</v>
      </c>
      <c r="F91" s="74" t="s">
        <v>24</v>
      </c>
      <c r="G91" s="74" t="s">
        <v>24</v>
      </c>
      <c r="H91" s="74" t="s">
        <v>24</v>
      </c>
      <c r="I91" s="74" t="s">
        <v>24</v>
      </c>
      <c r="J91" s="74" t="s">
        <v>24</v>
      </c>
      <c r="K91" s="74" t="s">
        <v>24</v>
      </c>
      <c r="L91" s="74" t="s">
        <v>24</v>
      </c>
      <c r="M91" s="74" t="s">
        <v>24</v>
      </c>
      <c r="N91" s="73" t="s">
        <v>24</v>
      </c>
      <c r="O91" s="213" t="s">
        <v>24</v>
      </c>
      <c r="P91" s="213" t="s">
        <v>24</v>
      </c>
      <c r="R91" s="89">
        <v>1984</v>
      </c>
      <c r="S91" s="73" t="s">
        <v>24</v>
      </c>
      <c r="T91" s="74" t="s">
        <v>24</v>
      </c>
      <c r="U91" s="74" t="s">
        <v>24</v>
      </c>
      <c r="V91" s="74" t="s">
        <v>24</v>
      </c>
      <c r="W91" s="74" t="s">
        <v>24</v>
      </c>
      <c r="X91" s="74" t="s">
        <v>24</v>
      </c>
      <c r="Y91" s="74" t="s">
        <v>24</v>
      </c>
      <c r="Z91" s="74" t="s">
        <v>24</v>
      </c>
      <c r="AA91" s="74" t="s">
        <v>24</v>
      </c>
      <c r="AB91" s="74" t="s">
        <v>24</v>
      </c>
      <c r="AC91" s="74" t="s">
        <v>24</v>
      </c>
      <c r="AD91" s="73" t="s">
        <v>24</v>
      </c>
      <c r="AE91" s="213" t="s">
        <v>24</v>
      </c>
      <c r="AF91" s="213" t="s">
        <v>24</v>
      </c>
      <c r="AH91" s="89">
        <v>1984</v>
      </c>
      <c r="AI91" s="73" t="s">
        <v>24</v>
      </c>
      <c r="AJ91" s="74" t="s">
        <v>24</v>
      </c>
      <c r="AK91" s="74" t="s">
        <v>24</v>
      </c>
      <c r="AL91" s="74" t="s">
        <v>24</v>
      </c>
      <c r="AM91" s="74" t="s">
        <v>24</v>
      </c>
      <c r="AN91" s="74" t="s">
        <v>24</v>
      </c>
      <c r="AO91" s="74" t="s">
        <v>24</v>
      </c>
      <c r="AP91" s="74" t="s">
        <v>24</v>
      </c>
      <c r="AQ91" s="74" t="s">
        <v>24</v>
      </c>
      <c r="AR91" s="74" t="s">
        <v>24</v>
      </c>
      <c r="AS91" s="74" t="s">
        <v>24</v>
      </c>
      <c r="AT91" s="73" t="s">
        <v>24</v>
      </c>
      <c r="AU91" s="213" t="s">
        <v>24</v>
      </c>
      <c r="AV91" s="213" t="s">
        <v>24</v>
      </c>
      <c r="AW91" s="74" t="s">
        <v>24</v>
      </c>
      <c r="AY91" s="89">
        <v>1984</v>
      </c>
    </row>
    <row r="92" spans="2:51">
      <c r="B92" s="89">
        <v>1985</v>
      </c>
      <c r="C92" s="73" t="s">
        <v>24</v>
      </c>
      <c r="D92" s="74" t="s">
        <v>24</v>
      </c>
      <c r="E92" s="74" t="s">
        <v>24</v>
      </c>
      <c r="F92" s="74" t="s">
        <v>24</v>
      </c>
      <c r="G92" s="74" t="s">
        <v>24</v>
      </c>
      <c r="H92" s="74" t="s">
        <v>24</v>
      </c>
      <c r="I92" s="74" t="s">
        <v>24</v>
      </c>
      <c r="J92" s="74" t="s">
        <v>24</v>
      </c>
      <c r="K92" s="74" t="s">
        <v>24</v>
      </c>
      <c r="L92" s="74" t="s">
        <v>24</v>
      </c>
      <c r="M92" s="74" t="s">
        <v>24</v>
      </c>
      <c r="N92" s="73" t="s">
        <v>24</v>
      </c>
      <c r="O92" s="213" t="s">
        <v>24</v>
      </c>
      <c r="P92" s="213" t="s">
        <v>24</v>
      </c>
      <c r="R92" s="89">
        <v>1985</v>
      </c>
      <c r="S92" s="73" t="s">
        <v>24</v>
      </c>
      <c r="T92" s="74" t="s">
        <v>24</v>
      </c>
      <c r="U92" s="74" t="s">
        <v>24</v>
      </c>
      <c r="V92" s="74" t="s">
        <v>24</v>
      </c>
      <c r="W92" s="74" t="s">
        <v>24</v>
      </c>
      <c r="X92" s="74" t="s">
        <v>24</v>
      </c>
      <c r="Y92" s="74" t="s">
        <v>24</v>
      </c>
      <c r="Z92" s="74" t="s">
        <v>24</v>
      </c>
      <c r="AA92" s="74" t="s">
        <v>24</v>
      </c>
      <c r="AB92" s="74" t="s">
        <v>24</v>
      </c>
      <c r="AC92" s="74" t="s">
        <v>24</v>
      </c>
      <c r="AD92" s="73" t="s">
        <v>24</v>
      </c>
      <c r="AE92" s="213" t="s">
        <v>24</v>
      </c>
      <c r="AF92" s="213" t="s">
        <v>24</v>
      </c>
      <c r="AH92" s="89">
        <v>1985</v>
      </c>
      <c r="AI92" s="73" t="s">
        <v>24</v>
      </c>
      <c r="AJ92" s="74" t="s">
        <v>24</v>
      </c>
      <c r="AK92" s="74" t="s">
        <v>24</v>
      </c>
      <c r="AL92" s="74" t="s">
        <v>24</v>
      </c>
      <c r="AM92" s="74" t="s">
        <v>24</v>
      </c>
      <c r="AN92" s="74" t="s">
        <v>24</v>
      </c>
      <c r="AO92" s="74" t="s">
        <v>24</v>
      </c>
      <c r="AP92" s="74" t="s">
        <v>24</v>
      </c>
      <c r="AQ92" s="74" t="s">
        <v>24</v>
      </c>
      <c r="AR92" s="74" t="s">
        <v>24</v>
      </c>
      <c r="AS92" s="74" t="s">
        <v>24</v>
      </c>
      <c r="AT92" s="73" t="s">
        <v>24</v>
      </c>
      <c r="AU92" s="213" t="s">
        <v>24</v>
      </c>
      <c r="AV92" s="213" t="s">
        <v>24</v>
      </c>
      <c r="AW92" s="74" t="s">
        <v>24</v>
      </c>
      <c r="AY92" s="89">
        <v>1985</v>
      </c>
    </row>
    <row r="93" spans="2:51">
      <c r="B93" s="89">
        <v>1986</v>
      </c>
      <c r="C93" s="73" t="s">
        <v>24</v>
      </c>
      <c r="D93" s="74" t="s">
        <v>24</v>
      </c>
      <c r="E93" s="74" t="s">
        <v>24</v>
      </c>
      <c r="F93" s="74" t="s">
        <v>24</v>
      </c>
      <c r="G93" s="74" t="s">
        <v>24</v>
      </c>
      <c r="H93" s="74" t="s">
        <v>24</v>
      </c>
      <c r="I93" s="74" t="s">
        <v>24</v>
      </c>
      <c r="J93" s="74" t="s">
        <v>24</v>
      </c>
      <c r="K93" s="74" t="s">
        <v>24</v>
      </c>
      <c r="L93" s="74" t="s">
        <v>24</v>
      </c>
      <c r="M93" s="74" t="s">
        <v>24</v>
      </c>
      <c r="N93" s="73" t="s">
        <v>24</v>
      </c>
      <c r="O93" s="213" t="s">
        <v>24</v>
      </c>
      <c r="P93" s="213" t="s">
        <v>24</v>
      </c>
      <c r="R93" s="89">
        <v>1986</v>
      </c>
      <c r="S93" s="73" t="s">
        <v>24</v>
      </c>
      <c r="T93" s="74" t="s">
        <v>24</v>
      </c>
      <c r="U93" s="74" t="s">
        <v>24</v>
      </c>
      <c r="V93" s="74" t="s">
        <v>24</v>
      </c>
      <c r="W93" s="74" t="s">
        <v>24</v>
      </c>
      <c r="X93" s="74" t="s">
        <v>24</v>
      </c>
      <c r="Y93" s="74" t="s">
        <v>24</v>
      </c>
      <c r="Z93" s="74" t="s">
        <v>24</v>
      </c>
      <c r="AA93" s="74" t="s">
        <v>24</v>
      </c>
      <c r="AB93" s="74" t="s">
        <v>24</v>
      </c>
      <c r="AC93" s="74" t="s">
        <v>24</v>
      </c>
      <c r="AD93" s="73" t="s">
        <v>24</v>
      </c>
      <c r="AE93" s="213" t="s">
        <v>24</v>
      </c>
      <c r="AF93" s="213" t="s">
        <v>24</v>
      </c>
      <c r="AH93" s="89">
        <v>1986</v>
      </c>
      <c r="AI93" s="73" t="s">
        <v>24</v>
      </c>
      <c r="AJ93" s="74" t="s">
        <v>24</v>
      </c>
      <c r="AK93" s="74" t="s">
        <v>24</v>
      </c>
      <c r="AL93" s="74" t="s">
        <v>24</v>
      </c>
      <c r="AM93" s="74" t="s">
        <v>24</v>
      </c>
      <c r="AN93" s="74" t="s">
        <v>24</v>
      </c>
      <c r="AO93" s="74" t="s">
        <v>24</v>
      </c>
      <c r="AP93" s="74" t="s">
        <v>24</v>
      </c>
      <c r="AQ93" s="74" t="s">
        <v>24</v>
      </c>
      <c r="AR93" s="74" t="s">
        <v>24</v>
      </c>
      <c r="AS93" s="74" t="s">
        <v>24</v>
      </c>
      <c r="AT93" s="73" t="s">
        <v>24</v>
      </c>
      <c r="AU93" s="213" t="s">
        <v>24</v>
      </c>
      <c r="AV93" s="213" t="s">
        <v>24</v>
      </c>
      <c r="AW93" s="74" t="s">
        <v>24</v>
      </c>
      <c r="AY93" s="89">
        <v>1986</v>
      </c>
    </row>
    <row r="94" spans="2:51">
      <c r="B94" s="89">
        <v>1987</v>
      </c>
      <c r="C94" s="73" t="s">
        <v>24</v>
      </c>
      <c r="D94" s="74" t="s">
        <v>24</v>
      </c>
      <c r="E94" s="74" t="s">
        <v>24</v>
      </c>
      <c r="F94" s="74" t="s">
        <v>24</v>
      </c>
      <c r="G94" s="74" t="s">
        <v>24</v>
      </c>
      <c r="H94" s="74" t="s">
        <v>24</v>
      </c>
      <c r="I94" s="74" t="s">
        <v>24</v>
      </c>
      <c r="J94" s="74" t="s">
        <v>24</v>
      </c>
      <c r="K94" s="74" t="s">
        <v>24</v>
      </c>
      <c r="L94" s="74" t="s">
        <v>24</v>
      </c>
      <c r="M94" s="74" t="s">
        <v>24</v>
      </c>
      <c r="N94" s="73" t="s">
        <v>24</v>
      </c>
      <c r="O94" s="213" t="s">
        <v>24</v>
      </c>
      <c r="P94" s="213" t="s">
        <v>24</v>
      </c>
      <c r="R94" s="89">
        <v>1987</v>
      </c>
      <c r="S94" s="73" t="s">
        <v>24</v>
      </c>
      <c r="T94" s="74" t="s">
        <v>24</v>
      </c>
      <c r="U94" s="74" t="s">
        <v>24</v>
      </c>
      <c r="V94" s="74" t="s">
        <v>24</v>
      </c>
      <c r="W94" s="74" t="s">
        <v>24</v>
      </c>
      <c r="X94" s="74" t="s">
        <v>24</v>
      </c>
      <c r="Y94" s="74" t="s">
        <v>24</v>
      </c>
      <c r="Z94" s="74" t="s">
        <v>24</v>
      </c>
      <c r="AA94" s="74" t="s">
        <v>24</v>
      </c>
      <c r="AB94" s="74" t="s">
        <v>24</v>
      </c>
      <c r="AC94" s="74" t="s">
        <v>24</v>
      </c>
      <c r="AD94" s="73" t="s">
        <v>24</v>
      </c>
      <c r="AE94" s="213" t="s">
        <v>24</v>
      </c>
      <c r="AF94" s="213" t="s">
        <v>24</v>
      </c>
      <c r="AH94" s="89">
        <v>1987</v>
      </c>
      <c r="AI94" s="73" t="s">
        <v>24</v>
      </c>
      <c r="AJ94" s="74" t="s">
        <v>24</v>
      </c>
      <c r="AK94" s="74" t="s">
        <v>24</v>
      </c>
      <c r="AL94" s="74" t="s">
        <v>24</v>
      </c>
      <c r="AM94" s="74" t="s">
        <v>24</v>
      </c>
      <c r="AN94" s="74" t="s">
        <v>24</v>
      </c>
      <c r="AO94" s="74" t="s">
        <v>24</v>
      </c>
      <c r="AP94" s="74" t="s">
        <v>24</v>
      </c>
      <c r="AQ94" s="74" t="s">
        <v>24</v>
      </c>
      <c r="AR94" s="74" t="s">
        <v>24</v>
      </c>
      <c r="AS94" s="74" t="s">
        <v>24</v>
      </c>
      <c r="AT94" s="73" t="s">
        <v>24</v>
      </c>
      <c r="AU94" s="213" t="s">
        <v>24</v>
      </c>
      <c r="AV94" s="213" t="s">
        <v>24</v>
      </c>
      <c r="AW94" s="74" t="s">
        <v>24</v>
      </c>
      <c r="AY94" s="89">
        <v>1987</v>
      </c>
    </row>
    <row r="95" spans="2:51">
      <c r="B95" s="89">
        <v>1988</v>
      </c>
      <c r="C95" s="73" t="s">
        <v>24</v>
      </c>
      <c r="D95" s="74" t="s">
        <v>24</v>
      </c>
      <c r="E95" s="74" t="s">
        <v>24</v>
      </c>
      <c r="F95" s="74" t="s">
        <v>24</v>
      </c>
      <c r="G95" s="74" t="s">
        <v>24</v>
      </c>
      <c r="H95" s="74" t="s">
        <v>24</v>
      </c>
      <c r="I95" s="74" t="s">
        <v>24</v>
      </c>
      <c r="J95" s="74" t="s">
        <v>24</v>
      </c>
      <c r="K95" s="74" t="s">
        <v>24</v>
      </c>
      <c r="L95" s="74" t="s">
        <v>24</v>
      </c>
      <c r="M95" s="74" t="s">
        <v>24</v>
      </c>
      <c r="N95" s="73" t="s">
        <v>24</v>
      </c>
      <c r="O95" s="213" t="s">
        <v>24</v>
      </c>
      <c r="P95" s="213" t="s">
        <v>24</v>
      </c>
      <c r="R95" s="89">
        <v>1988</v>
      </c>
      <c r="S95" s="73" t="s">
        <v>24</v>
      </c>
      <c r="T95" s="74" t="s">
        <v>24</v>
      </c>
      <c r="U95" s="74" t="s">
        <v>24</v>
      </c>
      <c r="V95" s="74" t="s">
        <v>24</v>
      </c>
      <c r="W95" s="74" t="s">
        <v>24</v>
      </c>
      <c r="X95" s="74" t="s">
        <v>24</v>
      </c>
      <c r="Y95" s="74" t="s">
        <v>24</v>
      </c>
      <c r="Z95" s="74" t="s">
        <v>24</v>
      </c>
      <c r="AA95" s="74" t="s">
        <v>24</v>
      </c>
      <c r="AB95" s="74" t="s">
        <v>24</v>
      </c>
      <c r="AC95" s="74" t="s">
        <v>24</v>
      </c>
      <c r="AD95" s="73" t="s">
        <v>24</v>
      </c>
      <c r="AE95" s="213" t="s">
        <v>24</v>
      </c>
      <c r="AF95" s="213" t="s">
        <v>24</v>
      </c>
      <c r="AH95" s="89">
        <v>1988</v>
      </c>
      <c r="AI95" s="73" t="s">
        <v>24</v>
      </c>
      <c r="AJ95" s="74" t="s">
        <v>24</v>
      </c>
      <c r="AK95" s="74" t="s">
        <v>24</v>
      </c>
      <c r="AL95" s="74" t="s">
        <v>24</v>
      </c>
      <c r="AM95" s="74" t="s">
        <v>24</v>
      </c>
      <c r="AN95" s="74" t="s">
        <v>24</v>
      </c>
      <c r="AO95" s="74" t="s">
        <v>24</v>
      </c>
      <c r="AP95" s="74" t="s">
        <v>24</v>
      </c>
      <c r="AQ95" s="74" t="s">
        <v>24</v>
      </c>
      <c r="AR95" s="74" t="s">
        <v>24</v>
      </c>
      <c r="AS95" s="74" t="s">
        <v>24</v>
      </c>
      <c r="AT95" s="73" t="s">
        <v>24</v>
      </c>
      <c r="AU95" s="213" t="s">
        <v>24</v>
      </c>
      <c r="AV95" s="213" t="s">
        <v>24</v>
      </c>
      <c r="AW95" s="74" t="s">
        <v>24</v>
      </c>
      <c r="AY95" s="89">
        <v>1988</v>
      </c>
    </row>
    <row r="96" spans="2:51">
      <c r="B96" s="89">
        <v>1989</v>
      </c>
      <c r="C96" s="73" t="s">
        <v>24</v>
      </c>
      <c r="D96" s="74" t="s">
        <v>24</v>
      </c>
      <c r="E96" s="74" t="s">
        <v>24</v>
      </c>
      <c r="F96" s="74" t="s">
        <v>24</v>
      </c>
      <c r="G96" s="74" t="s">
        <v>24</v>
      </c>
      <c r="H96" s="74" t="s">
        <v>24</v>
      </c>
      <c r="I96" s="74" t="s">
        <v>24</v>
      </c>
      <c r="J96" s="74" t="s">
        <v>24</v>
      </c>
      <c r="K96" s="74" t="s">
        <v>24</v>
      </c>
      <c r="L96" s="74" t="s">
        <v>24</v>
      </c>
      <c r="M96" s="74" t="s">
        <v>24</v>
      </c>
      <c r="N96" s="73" t="s">
        <v>24</v>
      </c>
      <c r="O96" s="213" t="s">
        <v>24</v>
      </c>
      <c r="P96" s="213" t="s">
        <v>24</v>
      </c>
      <c r="R96" s="89">
        <v>1989</v>
      </c>
      <c r="S96" s="73" t="s">
        <v>24</v>
      </c>
      <c r="T96" s="74" t="s">
        <v>24</v>
      </c>
      <c r="U96" s="74" t="s">
        <v>24</v>
      </c>
      <c r="V96" s="74" t="s">
        <v>24</v>
      </c>
      <c r="W96" s="74" t="s">
        <v>24</v>
      </c>
      <c r="X96" s="74" t="s">
        <v>24</v>
      </c>
      <c r="Y96" s="74" t="s">
        <v>24</v>
      </c>
      <c r="Z96" s="74" t="s">
        <v>24</v>
      </c>
      <c r="AA96" s="74" t="s">
        <v>24</v>
      </c>
      <c r="AB96" s="74" t="s">
        <v>24</v>
      </c>
      <c r="AC96" s="74" t="s">
        <v>24</v>
      </c>
      <c r="AD96" s="73" t="s">
        <v>24</v>
      </c>
      <c r="AE96" s="213" t="s">
        <v>24</v>
      </c>
      <c r="AF96" s="213" t="s">
        <v>24</v>
      </c>
      <c r="AH96" s="89">
        <v>1989</v>
      </c>
      <c r="AI96" s="73" t="s">
        <v>24</v>
      </c>
      <c r="AJ96" s="74" t="s">
        <v>24</v>
      </c>
      <c r="AK96" s="74" t="s">
        <v>24</v>
      </c>
      <c r="AL96" s="74" t="s">
        <v>24</v>
      </c>
      <c r="AM96" s="74" t="s">
        <v>24</v>
      </c>
      <c r="AN96" s="74" t="s">
        <v>24</v>
      </c>
      <c r="AO96" s="74" t="s">
        <v>24</v>
      </c>
      <c r="AP96" s="74" t="s">
        <v>24</v>
      </c>
      <c r="AQ96" s="74" t="s">
        <v>24</v>
      </c>
      <c r="AR96" s="74" t="s">
        <v>24</v>
      </c>
      <c r="AS96" s="74" t="s">
        <v>24</v>
      </c>
      <c r="AT96" s="73" t="s">
        <v>24</v>
      </c>
      <c r="AU96" s="213" t="s">
        <v>24</v>
      </c>
      <c r="AV96" s="213" t="s">
        <v>24</v>
      </c>
      <c r="AW96" s="74" t="s">
        <v>24</v>
      </c>
      <c r="AY96" s="89">
        <v>1989</v>
      </c>
    </row>
    <row r="97" spans="2:51">
      <c r="B97" s="89">
        <v>1990</v>
      </c>
      <c r="C97" s="73" t="s">
        <v>24</v>
      </c>
      <c r="D97" s="74" t="s">
        <v>24</v>
      </c>
      <c r="E97" s="74" t="s">
        <v>24</v>
      </c>
      <c r="F97" s="74" t="s">
        <v>24</v>
      </c>
      <c r="G97" s="74" t="s">
        <v>24</v>
      </c>
      <c r="H97" s="74" t="s">
        <v>24</v>
      </c>
      <c r="I97" s="74" t="s">
        <v>24</v>
      </c>
      <c r="J97" s="74" t="s">
        <v>24</v>
      </c>
      <c r="K97" s="74" t="s">
        <v>24</v>
      </c>
      <c r="L97" s="74" t="s">
        <v>24</v>
      </c>
      <c r="M97" s="74" t="s">
        <v>24</v>
      </c>
      <c r="N97" s="73" t="s">
        <v>24</v>
      </c>
      <c r="O97" s="213" t="s">
        <v>24</v>
      </c>
      <c r="P97" s="213" t="s">
        <v>24</v>
      </c>
      <c r="R97" s="89">
        <v>1990</v>
      </c>
      <c r="S97" s="73" t="s">
        <v>24</v>
      </c>
      <c r="T97" s="74" t="s">
        <v>24</v>
      </c>
      <c r="U97" s="74" t="s">
        <v>24</v>
      </c>
      <c r="V97" s="74" t="s">
        <v>24</v>
      </c>
      <c r="W97" s="74" t="s">
        <v>24</v>
      </c>
      <c r="X97" s="74" t="s">
        <v>24</v>
      </c>
      <c r="Y97" s="74" t="s">
        <v>24</v>
      </c>
      <c r="Z97" s="74" t="s">
        <v>24</v>
      </c>
      <c r="AA97" s="74" t="s">
        <v>24</v>
      </c>
      <c r="AB97" s="74" t="s">
        <v>24</v>
      </c>
      <c r="AC97" s="74" t="s">
        <v>24</v>
      </c>
      <c r="AD97" s="73" t="s">
        <v>24</v>
      </c>
      <c r="AE97" s="213" t="s">
        <v>24</v>
      </c>
      <c r="AF97" s="213" t="s">
        <v>24</v>
      </c>
      <c r="AH97" s="89">
        <v>1990</v>
      </c>
      <c r="AI97" s="73" t="s">
        <v>24</v>
      </c>
      <c r="AJ97" s="74" t="s">
        <v>24</v>
      </c>
      <c r="AK97" s="74" t="s">
        <v>24</v>
      </c>
      <c r="AL97" s="74" t="s">
        <v>24</v>
      </c>
      <c r="AM97" s="74" t="s">
        <v>24</v>
      </c>
      <c r="AN97" s="74" t="s">
        <v>24</v>
      </c>
      <c r="AO97" s="74" t="s">
        <v>24</v>
      </c>
      <c r="AP97" s="74" t="s">
        <v>24</v>
      </c>
      <c r="AQ97" s="74" t="s">
        <v>24</v>
      </c>
      <c r="AR97" s="74" t="s">
        <v>24</v>
      </c>
      <c r="AS97" s="74" t="s">
        <v>24</v>
      </c>
      <c r="AT97" s="73" t="s">
        <v>24</v>
      </c>
      <c r="AU97" s="213" t="s">
        <v>24</v>
      </c>
      <c r="AV97" s="213" t="s">
        <v>24</v>
      </c>
      <c r="AW97" s="74" t="s">
        <v>24</v>
      </c>
      <c r="AY97" s="89">
        <v>1990</v>
      </c>
    </row>
    <row r="98" spans="2:51">
      <c r="B98" s="89">
        <v>1991</v>
      </c>
      <c r="C98" s="73" t="s">
        <v>24</v>
      </c>
      <c r="D98" s="74" t="s">
        <v>24</v>
      </c>
      <c r="E98" s="74" t="s">
        <v>24</v>
      </c>
      <c r="F98" s="74" t="s">
        <v>24</v>
      </c>
      <c r="G98" s="74" t="s">
        <v>24</v>
      </c>
      <c r="H98" s="74" t="s">
        <v>24</v>
      </c>
      <c r="I98" s="74" t="s">
        <v>24</v>
      </c>
      <c r="J98" s="74" t="s">
        <v>24</v>
      </c>
      <c r="K98" s="74" t="s">
        <v>24</v>
      </c>
      <c r="L98" s="74" t="s">
        <v>24</v>
      </c>
      <c r="M98" s="74" t="s">
        <v>24</v>
      </c>
      <c r="N98" s="73" t="s">
        <v>24</v>
      </c>
      <c r="O98" s="213" t="s">
        <v>24</v>
      </c>
      <c r="P98" s="213" t="s">
        <v>24</v>
      </c>
      <c r="R98" s="89">
        <v>1991</v>
      </c>
      <c r="S98" s="73" t="s">
        <v>24</v>
      </c>
      <c r="T98" s="74" t="s">
        <v>24</v>
      </c>
      <c r="U98" s="74" t="s">
        <v>24</v>
      </c>
      <c r="V98" s="74" t="s">
        <v>24</v>
      </c>
      <c r="W98" s="74" t="s">
        <v>24</v>
      </c>
      <c r="X98" s="74" t="s">
        <v>24</v>
      </c>
      <c r="Y98" s="74" t="s">
        <v>24</v>
      </c>
      <c r="Z98" s="74" t="s">
        <v>24</v>
      </c>
      <c r="AA98" s="74" t="s">
        <v>24</v>
      </c>
      <c r="AB98" s="74" t="s">
        <v>24</v>
      </c>
      <c r="AC98" s="74" t="s">
        <v>24</v>
      </c>
      <c r="AD98" s="73" t="s">
        <v>24</v>
      </c>
      <c r="AE98" s="213" t="s">
        <v>24</v>
      </c>
      <c r="AF98" s="213" t="s">
        <v>24</v>
      </c>
      <c r="AH98" s="89">
        <v>1991</v>
      </c>
      <c r="AI98" s="73" t="s">
        <v>24</v>
      </c>
      <c r="AJ98" s="74" t="s">
        <v>24</v>
      </c>
      <c r="AK98" s="74" t="s">
        <v>24</v>
      </c>
      <c r="AL98" s="74" t="s">
        <v>24</v>
      </c>
      <c r="AM98" s="74" t="s">
        <v>24</v>
      </c>
      <c r="AN98" s="74" t="s">
        <v>24</v>
      </c>
      <c r="AO98" s="74" t="s">
        <v>24</v>
      </c>
      <c r="AP98" s="74" t="s">
        <v>24</v>
      </c>
      <c r="AQ98" s="74" t="s">
        <v>24</v>
      </c>
      <c r="AR98" s="74" t="s">
        <v>24</v>
      </c>
      <c r="AS98" s="74" t="s">
        <v>24</v>
      </c>
      <c r="AT98" s="73" t="s">
        <v>24</v>
      </c>
      <c r="AU98" s="213" t="s">
        <v>24</v>
      </c>
      <c r="AV98" s="213" t="s">
        <v>24</v>
      </c>
      <c r="AW98" s="74" t="s">
        <v>24</v>
      </c>
      <c r="AY98" s="89">
        <v>1991</v>
      </c>
    </row>
    <row r="99" spans="2:51">
      <c r="B99" s="89">
        <v>1992</v>
      </c>
      <c r="C99" s="73" t="s">
        <v>24</v>
      </c>
      <c r="D99" s="74" t="s">
        <v>24</v>
      </c>
      <c r="E99" s="74" t="s">
        <v>24</v>
      </c>
      <c r="F99" s="74" t="s">
        <v>24</v>
      </c>
      <c r="G99" s="74" t="s">
        <v>24</v>
      </c>
      <c r="H99" s="74" t="s">
        <v>24</v>
      </c>
      <c r="I99" s="74" t="s">
        <v>24</v>
      </c>
      <c r="J99" s="74" t="s">
        <v>24</v>
      </c>
      <c r="K99" s="74" t="s">
        <v>24</v>
      </c>
      <c r="L99" s="74" t="s">
        <v>24</v>
      </c>
      <c r="M99" s="74" t="s">
        <v>24</v>
      </c>
      <c r="N99" s="73" t="s">
        <v>24</v>
      </c>
      <c r="O99" s="213" t="s">
        <v>24</v>
      </c>
      <c r="P99" s="213" t="s">
        <v>24</v>
      </c>
      <c r="R99" s="89">
        <v>1992</v>
      </c>
      <c r="S99" s="73" t="s">
        <v>24</v>
      </c>
      <c r="T99" s="74" t="s">
        <v>24</v>
      </c>
      <c r="U99" s="74" t="s">
        <v>24</v>
      </c>
      <c r="V99" s="74" t="s">
        <v>24</v>
      </c>
      <c r="W99" s="74" t="s">
        <v>24</v>
      </c>
      <c r="X99" s="74" t="s">
        <v>24</v>
      </c>
      <c r="Y99" s="74" t="s">
        <v>24</v>
      </c>
      <c r="Z99" s="74" t="s">
        <v>24</v>
      </c>
      <c r="AA99" s="74" t="s">
        <v>24</v>
      </c>
      <c r="AB99" s="74" t="s">
        <v>24</v>
      </c>
      <c r="AC99" s="74" t="s">
        <v>24</v>
      </c>
      <c r="AD99" s="73" t="s">
        <v>24</v>
      </c>
      <c r="AE99" s="213" t="s">
        <v>24</v>
      </c>
      <c r="AF99" s="213" t="s">
        <v>24</v>
      </c>
      <c r="AH99" s="89">
        <v>1992</v>
      </c>
      <c r="AI99" s="73" t="s">
        <v>24</v>
      </c>
      <c r="AJ99" s="74" t="s">
        <v>24</v>
      </c>
      <c r="AK99" s="74" t="s">
        <v>24</v>
      </c>
      <c r="AL99" s="74" t="s">
        <v>24</v>
      </c>
      <c r="AM99" s="74" t="s">
        <v>24</v>
      </c>
      <c r="AN99" s="74" t="s">
        <v>24</v>
      </c>
      <c r="AO99" s="74" t="s">
        <v>24</v>
      </c>
      <c r="AP99" s="74" t="s">
        <v>24</v>
      </c>
      <c r="AQ99" s="74" t="s">
        <v>24</v>
      </c>
      <c r="AR99" s="74" t="s">
        <v>24</v>
      </c>
      <c r="AS99" s="74" t="s">
        <v>24</v>
      </c>
      <c r="AT99" s="73" t="s">
        <v>24</v>
      </c>
      <c r="AU99" s="213" t="s">
        <v>24</v>
      </c>
      <c r="AV99" s="213" t="s">
        <v>24</v>
      </c>
      <c r="AW99" s="74" t="s">
        <v>24</v>
      </c>
      <c r="AY99" s="89">
        <v>1992</v>
      </c>
    </row>
    <row r="100" spans="2:51">
      <c r="B100" s="89">
        <v>1993</v>
      </c>
      <c r="C100" s="73" t="s">
        <v>24</v>
      </c>
      <c r="D100" s="74" t="s">
        <v>24</v>
      </c>
      <c r="E100" s="74" t="s">
        <v>24</v>
      </c>
      <c r="F100" s="74" t="s">
        <v>24</v>
      </c>
      <c r="G100" s="74" t="s">
        <v>24</v>
      </c>
      <c r="H100" s="74" t="s">
        <v>24</v>
      </c>
      <c r="I100" s="74" t="s">
        <v>24</v>
      </c>
      <c r="J100" s="74" t="s">
        <v>24</v>
      </c>
      <c r="K100" s="74" t="s">
        <v>24</v>
      </c>
      <c r="L100" s="74" t="s">
        <v>24</v>
      </c>
      <c r="M100" s="74" t="s">
        <v>24</v>
      </c>
      <c r="N100" s="73" t="s">
        <v>24</v>
      </c>
      <c r="O100" s="213" t="s">
        <v>24</v>
      </c>
      <c r="P100" s="213" t="s">
        <v>24</v>
      </c>
      <c r="R100" s="89">
        <v>1993</v>
      </c>
      <c r="S100" s="73" t="s">
        <v>24</v>
      </c>
      <c r="T100" s="74" t="s">
        <v>24</v>
      </c>
      <c r="U100" s="74" t="s">
        <v>24</v>
      </c>
      <c r="V100" s="74" t="s">
        <v>24</v>
      </c>
      <c r="W100" s="74" t="s">
        <v>24</v>
      </c>
      <c r="X100" s="74" t="s">
        <v>24</v>
      </c>
      <c r="Y100" s="74" t="s">
        <v>24</v>
      </c>
      <c r="Z100" s="74" t="s">
        <v>24</v>
      </c>
      <c r="AA100" s="74" t="s">
        <v>24</v>
      </c>
      <c r="AB100" s="74" t="s">
        <v>24</v>
      </c>
      <c r="AC100" s="74" t="s">
        <v>24</v>
      </c>
      <c r="AD100" s="73" t="s">
        <v>24</v>
      </c>
      <c r="AE100" s="213" t="s">
        <v>24</v>
      </c>
      <c r="AF100" s="213" t="s">
        <v>24</v>
      </c>
      <c r="AH100" s="89">
        <v>1993</v>
      </c>
      <c r="AI100" s="73" t="s">
        <v>24</v>
      </c>
      <c r="AJ100" s="74" t="s">
        <v>24</v>
      </c>
      <c r="AK100" s="74" t="s">
        <v>24</v>
      </c>
      <c r="AL100" s="74" t="s">
        <v>24</v>
      </c>
      <c r="AM100" s="74" t="s">
        <v>24</v>
      </c>
      <c r="AN100" s="74" t="s">
        <v>24</v>
      </c>
      <c r="AO100" s="74" t="s">
        <v>24</v>
      </c>
      <c r="AP100" s="74" t="s">
        <v>24</v>
      </c>
      <c r="AQ100" s="74" t="s">
        <v>24</v>
      </c>
      <c r="AR100" s="74" t="s">
        <v>24</v>
      </c>
      <c r="AS100" s="74" t="s">
        <v>24</v>
      </c>
      <c r="AT100" s="73" t="s">
        <v>24</v>
      </c>
      <c r="AU100" s="213" t="s">
        <v>24</v>
      </c>
      <c r="AV100" s="213" t="s">
        <v>24</v>
      </c>
      <c r="AW100" s="74" t="s">
        <v>24</v>
      </c>
      <c r="AY100" s="89">
        <v>1993</v>
      </c>
    </row>
    <row r="101" spans="2:51">
      <c r="B101" s="89">
        <v>1994</v>
      </c>
      <c r="C101" s="73" t="s">
        <v>24</v>
      </c>
      <c r="D101" s="74" t="s">
        <v>24</v>
      </c>
      <c r="E101" s="74" t="s">
        <v>24</v>
      </c>
      <c r="F101" s="74" t="s">
        <v>24</v>
      </c>
      <c r="G101" s="74" t="s">
        <v>24</v>
      </c>
      <c r="H101" s="74" t="s">
        <v>24</v>
      </c>
      <c r="I101" s="74" t="s">
        <v>24</v>
      </c>
      <c r="J101" s="74" t="s">
        <v>24</v>
      </c>
      <c r="K101" s="74" t="s">
        <v>24</v>
      </c>
      <c r="L101" s="74" t="s">
        <v>24</v>
      </c>
      <c r="M101" s="74" t="s">
        <v>24</v>
      </c>
      <c r="N101" s="73" t="s">
        <v>24</v>
      </c>
      <c r="O101" s="213" t="s">
        <v>24</v>
      </c>
      <c r="P101" s="213" t="s">
        <v>24</v>
      </c>
      <c r="R101" s="89">
        <v>1994</v>
      </c>
      <c r="S101" s="73" t="s">
        <v>24</v>
      </c>
      <c r="T101" s="74" t="s">
        <v>24</v>
      </c>
      <c r="U101" s="74" t="s">
        <v>24</v>
      </c>
      <c r="V101" s="74" t="s">
        <v>24</v>
      </c>
      <c r="W101" s="74" t="s">
        <v>24</v>
      </c>
      <c r="X101" s="74" t="s">
        <v>24</v>
      </c>
      <c r="Y101" s="74" t="s">
        <v>24</v>
      </c>
      <c r="Z101" s="74" t="s">
        <v>24</v>
      </c>
      <c r="AA101" s="74" t="s">
        <v>24</v>
      </c>
      <c r="AB101" s="74" t="s">
        <v>24</v>
      </c>
      <c r="AC101" s="74" t="s">
        <v>24</v>
      </c>
      <c r="AD101" s="73" t="s">
        <v>24</v>
      </c>
      <c r="AE101" s="213" t="s">
        <v>24</v>
      </c>
      <c r="AF101" s="213" t="s">
        <v>24</v>
      </c>
      <c r="AH101" s="89">
        <v>1994</v>
      </c>
      <c r="AI101" s="73" t="s">
        <v>24</v>
      </c>
      <c r="AJ101" s="74" t="s">
        <v>24</v>
      </c>
      <c r="AK101" s="74" t="s">
        <v>24</v>
      </c>
      <c r="AL101" s="74" t="s">
        <v>24</v>
      </c>
      <c r="AM101" s="74" t="s">
        <v>24</v>
      </c>
      <c r="AN101" s="74" t="s">
        <v>24</v>
      </c>
      <c r="AO101" s="74" t="s">
        <v>24</v>
      </c>
      <c r="AP101" s="74" t="s">
        <v>24</v>
      </c>
      <c r="AQ101" s="74" t="s">
        <v>24</v>
      </c>
      <c r="AR101" s="74" t="s">
        <v>24</v>
      </c>
      <c r="AS101" s="74" t="s">
        <v>24</v>
      </c>
      <c r="AT101" s="73" t="s">
        <v>24</v>
      </c>
      <c r="AU101" s="213" t="s">
        <v>24</v>
      </c>
      <c r="AV101" s="213" t="s">
        <v>24</v>
      </c>
      <c r="AW101" s="74" t="s">
        <v>24</v>
      </c>
      <c r="AY101" s="89">
        <v>1994</v>
      </c>
    </row>
    <row r="102" spans="2:51">
      <c r="B102" s="89">
        <v>1995</v>
      </c>
      <c r="C102" s="73" t="s">
        <v>24</v>
      </c>
      <c r="D102" s="74" t="s">
        <v>24</v>
      </c>
      <c r="E102" s="74" t="s">
        <v>24</v>
      </c>
      <c r="F102" s="74" t="s">
        <v>24</v>
      </c>
      <c r="G102" s="74" t="s">
        <v>24</v>
      </c>
      <c r="H102" s="74" t="s">
        <v>24</v>
      </c>
      <c r="I102" s="74" t="s">
        <v>24</v>
      </c>
      <c r="J102" s="74" t="s">
        <v>24</v>
      </c>
      <c r="K102" s="74" t="s">
        <v>24</v>
      </c>
      <c r="L102" s="74" t="s">
        <v>24</v>
      </c>
      <c r="M102" s="74" t="s">
        <v>24</v>
      </c>
      <c r="N102" s="73" t="s">
        <v>24</v>
      </c>
      <c r="O102" s="213" t="s">
        <v>24</v>
      </c>
      <c r="P102" s="213" t="s">
        <v>24</v>
      </c>
      <c r="R102" s="89">
        <v>1995</v>
      </c>
      <c r="S102" s="73" t="s">
        <v>24</v>
      </c>
      <c r="T102" s="74" t="s">
        <v>24</v>
      </c>
      <c r="U102" s="74" t="s">
        <v>24</v>
      </c>
      <c r="V102" s="74" t="s">
        <v>24</v>
      </c>
      <c r="W102" s="74" t="s">
        <v>24</v>
      </c>
      <c r="X102" s="74" t="s">
        <v>24</v>
      </c>
      <c r="Y102" s="74" t="s">
        <v>24</v>
      </c>
      <c r="Z102" s="74" t="s">
        <v>24</v>
      </c>
      <c r="AA102" s="74" t="s">
        <v>24</v>
      </c>
      <c r="AB102" s="74" t="s">
        <v>24</v>
      </c>
      <c r="AC102" s="74" t="s">
        <v>24</v>
      </c>
      <c r="AD102" s="73" t="s">
        <v>24</v>
      </c>
      <c r="AE102" s="213" t="s">
        <v>24</v>
      </c>
      <c r="AF102" s="213" t="s">
        <v>24</v>
      </c>
      <c r="AH102" s="89">
        <v>1995</v>
      </c>
      <c r="AI102" s="73" t="s">
        <v>24</v>
      </c>
      <c r="AJ102" s="74" t="s">
        <v>24</v>
      </c>
      <c r="AK102" s="74" t="s">
        <v>24</v>
      </c>
      <c r="AL102" s="74" t="s">
        <v>24</v>
      </c>
      <c r="AM102" s="74" t="s">
        <v>24</v>
      </c>
      <c r="AN102" s="74" t="s">
        <v>24</v>
      </c>
      <c r="AO102" s="74" t="s">
        <v>24</v>
      </c>
      <c r="AP102" s="74" t="s">
        <v>24</v>
      </c>
      <c r="AQ102" s="74" t="s">
        <v>24</v>
      </c>
      <c r="AR102" s="74" t="s">
        <v>24</v>
      </c>
      <c r="AS102" s="74" t="s">
        <v>24</v>
      </c>
      <c r="AT102" s="73" t="s">
        <v>24</v>
      </c>
      <c r="AU102" s="213" t="s">
        <v>24</v>
      </c>
      <c r="AV102" s="213" t="s">
        <v>24</v>
      </c>
      <c r="AW102" s="74" t="s">
        <v>24</v>
      </c>
      <c r="AY102" s="89">
        <v>1995</v>
      </c>
    </row>
    <row r="103" spans="2:51">
      <c r="B103" s="89">
        <v>1996</v>
      </c>
      <c r="C103" s="73" t="s">
        <v>24</v>
      </c>
      <c r="D103" s="74" t="s">
        <v>24</v>
      </c>
      <c r="E103" s="74" t="s">
        <v>24</v>
      </c>
      <c r="F103" s="74" t="s">
        <v>24</v>
      </c>
      <c r="G103" s="74" t="s">
        <v>24</v>
      </c>
      <c r="H103" s="74" t="s">
        <v>24</v>
      </c>
      <c r="I103" s="74" t="s">
        <v>24</v>
      </c>
      <c r="J103" s="74" t="s">
        <v>24</v>
      </c>
      <c r="K103" s="74" t="s">
        <v>24</v>
      </c>
      <c r="L103" s="74" t="s">
        <v>24</v>
      </c>
      <c r="M103" s="74" t="s">
        <v>24</v>
      </c>
      <c r="N103" s="73" t="s">
        <v>24</v>
      </c>
      <c r="O103" s="213" t="s">
        <v>24</v>
      </c>
      <c r="P103" s="213" t="s">
        <v>24</v>
      </c>
      <c r="R103" s="89">
        <v>1996</v>
      </c>
      <c r="S103" s="73" t="s">
        <v>24</v>
      </c>
      <c r="T103" s="74" t="s">
        <v>24</v>
      </c>
      <c r="U103" s="74" t="s">
        <v>24</v>
      </c>
      <c r="V103" s="74" t="s">
        <v>24</v>
      </c>
      <c r="W103" s="74" t="s">
        <v>24</v>
      </c>
      <c r="X103" s="74" t="s">
        <v>24</v>
      </c>
      <c r="Y103" s="74" t="s">
        <v>24</v>
      </c>
      <c r="Z103" s="74" t="s">
        <v>24</v>
      </c>
      <c r="AA103" s="74" t="s">
        <v>24</v>
      </c>
      <c r="AB103" s="74" t="s">
        <v>24</v>
      </c>
      <c r="AC103" s="74" t="s">
        <v>24</v>
      </c>
      <c r="AD103" s="73" t="s">
        <v>24</v>
      </c>
      <c r="AE103" s="213" t="s">
        <v>24</v>
      </c>
      <c r="AF103" s="213" t="s">
        <v>24</v>
      </c>
      <c r="AH103" s="89">
        <v>1996</v>
      </c>
      <c r="AI103" s="73" t="s">
        <v>24</v>
      </c>
      <c r="AJ103" s="74" t="s">
        <v>24</v>
      </c>
      <c r="AK103" s="74" t="s">
        <v>24</v>
      </c>
      <c r="AL103" s="74" t="s">
        <v>24</v>
      </c>
      <c r="AM103" s="74" t="s">
        <v>24</v>
      </c>
      <c r="AN103" s="74" t="s">
        <v>24</v>
      </c>
      <c r="AO103" s="74" t="s">
        <v>24</v>
      </c>
      <c r="AP103" s="74" t="s">
        <v>24</v>
      </c>
      <c r="AQ103" s="74" t="s">
        <v>24</v>
      </c>
      <c r="AR103" s="74" t="s">
        <v>24</v>
      </c>
      <c r="AS103" s="74" t="s">
        <v>24</v>
      </c>
      <c r="AT103" s="73" t="s">
        <v>24</v>
      </c>
      <c r="AU103" s="213" t="s">
        <v>24</v>
      </c>
      <c r="AV103" s="213" t="s">
        <v>24</v>
      </c>
      <c r="AW103" s="74" t="s">
        <v>24</v>
      </c>
      <c r="AY103" s="89">
        <v>1996</v>
      </c>
    </row>
    <row r="104" spans="2:51">
      <c r="B104" s="90">
        <v>1997</v>
      </c>
      <c r="C104" s="73">
        <v>5635</v>
      </c>
      <c r="D104" s="74">
        <v>61.543152999999997</v>
      </c>
      <c r="E104" s="74">
        <v>84.174503000000001</v>
      </c>
      <c r="F104" s="74" t="s">
        <v>213</v>
      </c>
      <c r="G104" s="74">
        <v>101.66361000000001</v>
      </c>
      <c r="H104" s="74">
        <v>49.827691000000002</v>
      </c>
      <c r="I104" s="74">
        <v>39.442599000000001</v>
      </c>
      <c r="J104" s="74">
        <v>75.850932</v>
      </c>
      <c r="K104" s="74">
        <v>77.741029999999995</v>
      </c>
      <c r="L104" s="74">
        <v>99.523137000000006</v>
      </c>
      <c r="M104" s="74">
        <v>8.3170976999999997</v>
      </c>
      <c r="N104" s="73">
        <v>22037</v>
      </c>
      <c r="O104" s="213">
        <v>2.5055185</v>
      </c>
      <c r="P104" s="213">
        <v>3.4699182999999998</v>
      </c>
      <c r="R104" s="90">
        <v>1997</v>
      </c>
      <c r="S104" s="73">
        <v>4647</v>
      </c>
      <c r="T104" s="74">
        <v>50.146436000000001</v>
      </c>
      <c r="U104" s="74">
        <v>45.872019999999999</v>
      </c>
      <c r="V104" s="74" t="s">
        <v>213</v>
      </c>
      <c r="W104" s="74">
        <v>55.566403000000001</v>
      </c>
      <c r="X104" s="74">
        <v>27.517921000000001</v>
      </c>
      <c r="Y104" s="74">
        <v>22.269959</v>
      </c>
      <c r="Z104" s="74">
        <v>78.944695999999993</v>
      </c>
      <c r="AA104" s="74">
        <v>81.494150000000005</v>
      </c>
      <c r="AB104" s="74">
        <v>99.146575999999996</v>
      </c>
      <c r="AC104" s="74">
        <v>7.5440760999999998</v>
      </c>
      <c r="AD104" s="73">
        <v>15696</v>
      </c>
      <c r="AE104" s="213">
        <v>1.8074262000000001</v>
      </c>
      <c r="AF104" s="213">
        <v>4.5034215</v>
      </c>
      <c r="AH104" s="90">
        <v>1997</v>
      </c>
      <c r="AI104" s="73">
        <v>10282</v>
      </c>
      <c r="AJ104" s="74">
        <v>55.810558999999998</v>
      </c>
      <c r="AK104" s="74">
        <v>60.953747</v>
      </c>
      <c r="AL104" s="74" t="s">
        <v>213</v>
      </c>
      <c r="AM104" s="74">
        <v>73.501267999999996</v>
      </c>
      <c r="AN104" s="74">
        <v>36.589230999999998</v>
      </c>
      <c r="AO104" s="74">
        <v>29.377205</v>
      </c>
      <c r="AP104" s="74">
        <v>77.249172999999999</v>
      </c>
      <c r="AQ104" s="74">
        <v>79.317260000000005</v>
      </c>
      <c r="AR104" s="74">
        <v>99.352593999999996</v>
      </c>
      <c r="AS104" s="74">
        <v>7.9489755999999998</v>
      </c>
      <c r="AT104" s="73">
        <v>37733</v>
      </c>
      <c r="AU104" s="213">
        <v>2.1586932000000001</v>
      </c>
      <c r="AV104" s="213">
        <v>3.8361280999999998</v>
      </c>
      <c r="AW104" s="74">
        <v>1.8349857000000001</v>
      </c>
      <c r="AY104" s="90">
        <v>1997</v>
      </c>
    </row>
    <row r="105" spans="2:51">
      <c r="B105" s="90">
        <v>1998</v>
      </c>
      <c r="C105" s="73">
        <v>5280</v>
      </c>
      <c r="D105" s="74">
        <v>57.123427</v>
      </c>
      <c r="E105" s="74">
        <v>76.469099</v>
      </c>
      <c r="F105" s="74" t="s">
        <v>213</v>
      </c>
      <c r="G105" s="74">
        <v>92.571183000000005</v>
      </c>
      <c r="H105" s="74">
        <v>45.166902</v>
      </c>
      <c r="I105" s="74">
        <v>35.813679999999998</v>
      </c>
      <c r="J105" s="74">
        <v>76.179579000000004</v>
      </c>
      <c r="K105" s="74">
        <v>77.997969999999995</v>
      </c>
      <c r="L105" s="74">
        <v>99.547511</v>
      </c>
      <c r="M105" s="74">
        <v>7.87202</v>
      </c>
      <c r="N105" s="73">
        <v>20184</v>
      </c>
      <c r="O105" s="213">
        <v>2.2766844000000002</v>
      </c>
      <c r="P105" s="213">
        <v>3.2194212000000002</v>
      </c>
      <c r="R105" s="90">
        <v>1998</v>
      </c>
      <c r="S105" s="73">
        <v>4292</v>
      </c>
      <c r="T105" s="74">
        <v>45.832954999999998</v>
      </c>
      <c r="U105" s="74">
        <v>41.215536999999998</v>
      </c>
      <c r="V105" s="74" t="s">
        <v>213</v>
      </c>
      <c r="W105" s="74">
        <v>49.768464000000002</v>
      </c>
      <c r="X105" s="74">
        <v>24.871592</v>
      </c>
      <c r="Y105" s="74">
        <v>20.111962999999999</v>
      </c>
      <c r="Z105" s="74">
        <v>78.719477999999995</v>
      </c>
      <c r="AA105" s="74">
        <v>81.388890000000004</v>
      </c>
      <c r="AB105" s="74">
        <v>99.582367000000005</v>
      </c>
      <c r="AC105" s="74">
        <v>7.1379866999999999</v>
      </c>
      <c r="AD105" s="73">
        <v>15285</v>
      </c>
      <c r="AE105" s="213">
        <v>1.7448322999999999</v>
      </c>
      <c r="AF105" s="213">
        <v>4.5282985</v>
      </c>
      <c r="AH105" s="90">
        <v>1998</v>
      </c>
      <c r="AI105" s="73">
        <v>9572</v>
      </c>
      <c r="AJ105" s="74">
        <v>51.441391000000003</v>
      </c>
      <c r="AK105" s="74">
        <v>54.981938</v>
      </c>
      <c r="AL105" s="74" t="s">
        <v>213</v>
      </c>
      <c r="AM105" s="74">
        <v>66.285489999999996</v>
      </c>
      <c r="AN105" s="74">
        <v>33.066327999999999</v>
      </c>
      <c r="AO105" s="74">
        <v>26.563465000000001</v>
      </c>
      <c r="AP105" s="74">
        <v>77.318567000000002</v>
      </c>
      <c r="AQ105" s="74">
        <v>79.369569999999996</v>
      </c>
      <c r="AR105" s="74">
        <v>99.563136999999998</v>
      </c>
      <c r="AS105" s="74">
        <v>7.5250389000000002</v>
      </c>
      <c r="AT105" s="73">
        <v>35469</v>
      </c>
      <c r="AU105" s="213">
        <v>2.0123481000000001</v>
      </c>
      <c r="AV105" s="213">
        <v>3.6774914000000001</v>
      </c>
      <c r="AW105" s="74">
        <v>1.8553464</v>
      </c>
      <c r="AY105" s="90">
        <v>1998</v>
      </c>
    </row>
    <row r="106" spans="2:51">
      <c r="B106" s="90">
        <v>1999</v>
      </c>
      <c r="C106" s="73">
        <v>5280</v>
      </c>
      <c r="D106" s="74">
        <v>56.530389999999997</v>
      </c>
      <c r="E106" s="74">
        <v>73.700642000000002</v>
      </c>
      <c r="F106" s="74" t="s">
        <v>213</v>
      </c>
      <c r="G106" s="74">
        <v>89.003668000000005</v>
      </c>
      <c r="H106" s="74">
        <v>43.460878999999998</v>
      </c>
      <c r="I106" s="74">
        <v>34.275486999999998</v>
      </c>
      <c r="J106" s="74">
        <v>76.350947000000005</v>
      </c>
      <c r="K106" s="74">
        <v>78.062219999999996</v>
      </c>
      <c r="L106" s="74">
        <v>99.697884999999999</v>
      </c>
      <c r="M106" s="74">
        <v>7.8539871999999997</v>
      </c>
      <c r="N106" s="73">
        <v>19178</v>
      </c>
      <c r="O106" s="213">
        <v>2.1440245999999998</v>
      </c>
      <c r="P106" s="213">
        <v>3.0739442000000001</v>
      </c>
      <c r="R106" s="90">
        <v>1999</v>
      </c>
      <c r="S106" s="73">
        <v>4299</v>
      </c>
      <c r="T106" s="74">
        <v>45.385658999999997</v>
      </c>
      <c r="U106" s="74">
        <v>39.859099999999998</v>
      </c>
      <c r="V106" s="74" t="s">
        <v>213</v>
      </c>
      <c r="W106" s="74">
        <v>48.219437999999997</v>
      </c>
      <c r="X106" s="74">
        <v>23.837271999999999</v>
      </c>
      <c r="Y106" s="74">
        <v>19.149408999999999</v>
      </c>
      <c r="Z106" s="74">
        <v>79.184229000000002</v>
      </c>
      <c r="AA106" s="74">
        <v>81.963579999999993</v>
      </c>
      <c r="AB106" s="74">
        <v>99.583044000000001</v>
      </c>
      <c r="AC106" s="74">
        <v>7.0620123000000001</v>
      </c>
      <c r="AD106" s="73">
        <v>14043</v>
      </c>
      <c r="AE106" s="213">
        <v>1.5875343</v>
      </c>
      <c r="AF106" s="213">
        <v>4.1741720000000004</v>
      </c>
      <c r="AH106" s="90">
        <v>1999</v>
      </c>
      <c r="AI106" s="73">
        <v>9579</v>
      </c>
      <c r="AJ106" s="74">
        <v>50.918911000000001</v>
      </c>
      <c r="AK106" s="74">
        <v>53.290833999999997</v>
      </c>
      <c r="AL106" s="74" t="s">
        <v>213</v>
      </c>
      <c r="AM106" s="74">
        <v>64.215737000000004</v>
      </c>
      <c r="AN106" s="74">
        <v>31.876000000000001</v>
      </c>
      <c r="AO106" s="74">
        <v>25.448595000000001</v>
      </c>
      <c r="AP106" s="74">
        <v>77.622507999999996</v>
      </c>
      <c r="AQ106" s="74">
        <v>79.551280000000006</v>
      </c>
      <c r="AR106" s="74">
        <v>99.646311999999995</v>
      </c>
      <c r="AS106" s="74">
        <v>7.4776350000000003</v>
      </c>
      <c r="AT106" s="73">
        <v>33221</v>
      </c>
      <c r="AU106" s="213">
        <v>1.8673289</v>
      </c>
      <c r="AV106" s="213">
        <v>3.4593856999999999</v>
      </c>
      <c r="AW106" s="74">
        <v>1.8490291999999999</v>
      </c>
      <c r="AY106" s="90">
        <v>1999</v>
      </c>
    </row>
    <row r="107" spans="2:51">
      <c r="B107" s="90">
        <v>2000</v>
      </c>
      <c r="C107" s="73">
        <v>5899</v>
      </c>
      <c r="D107" s="74">
        <v>62.466478000000002</v>
      </c>
      <c r="E107" s="74">
        <v>80.683738000000005</v>
      </c>
      <c r="F107" s="74" t="s">
        <v>213</v>
      </c>
      <c r="G107" s="74">
        <v>98.166691999999998</v>
      </c>
      <c r="H107" s="74">
        <v>46.827185</v>
      </c>
      <c r="I107" s="74">
        <v>36.708841999999997</v>
      </c>
      <c r="J107" s="74">
        <v>77.202136999999993</v>
      </c>
      <c r="K107" s="74">
        <v>79.256150000000005</v>
      </c>
      <c r="L107" s="74">
        <v>99.594800000000006</v>
      </c>
      <c r="M107" s="74">
        <v>8.8285914999999999</v>
      </c>
      <c r="N107" s="73">
        <v>20207</v>
      </c>
      <c r="O107" s="213">
        <v>2.2377568000000001</v>
      </c>
      <c r="P107" s="213">
        <v>3.3845474000000002</v>
      </c>
      <c r="R107" s="90">
        <v>2000</v>
      </c>
      <c r="S107" s="73">
        <v>4957</v>
      </c>
      <c r="T107" s="74">
        <v>51.714404999999999</v>
      </c>
      <c r="U107" s="74">
        <v>44.157848999999999</v>
      </c>
      <c r="V107" s="74" t="s">
        <v>213</v>
      </c>
      <c r="W107" s="74">
        <v>53.737754000000002</v>
      </c>
      <c r="X107" s="74">
        <v>26.150392</v>
      </c>
      <c r="Y107" s="74">
        <v>21.036194999999999</v>
      </c>
      <c r="Z107" s="74">
        <v>80.107524999999995</v>
      </c>
      <c r="AA107" s="74">
        <v>82.737840000000006</v>
      </c>
      <c r="AB107" s="74">
        <v>99.458265999999995</v>
      </c>
      <c r="AC107" s="74">
        <v>8.0635715999999995</v>
      </c>
      <c r="AD107" s="73">
        <v>14783</v>
      </c>
      <c r="AE107" s="213">
        <v>1.6542228000000001</v>
      </c>
      <c r="AF107" s="213">
        <v>4.4420872999999998</v>
      </c>
      <c r="AH107" s="90">
        <v>2000</v>
      </c>
      <c r="AI107" s="73">
        <v>10856</v>
      </c>
      <c r="AJ107" s="74">
        <v>57.050359999999998</v>
      </c>
      <c r="AK107" s="74">
        <v>58.425020000000004</v>
      </c>
      <c r="AL107" s="74" t="s">
        <v>213</v>
      </c>
      <c r="AM107" s="74">
        <v>70.876326000000006</v>
      </c>
      <c r="AN107" s="74">
        <v>34.486336999999999</v>
      </c>
      <c r="AO107" s="74">
        <v>27.445414</v>
      </c>
      <c r="AP107" s="74">
        <v>78.529021999999998</v>
      </c>
      <c r="AQ107" s="74">
        <v>80.731049999999996</v>
      </c>
      <c r="AR107" s="74">
        <v>99.532409999999999</v>
      </c>
      <c r="AS107" s="74">
        <v>8.4620121000000008</v>
      </c>
      <c r="AT107" s="73">
        <v>34990</v>
      </c>
      <c r="AU107" s="213">
        <v>1.9475081999999999</v>
      </c>
      <c r="AV107" s="213">
        <v>3.7630493999999999</v>
      </c>
      <c r="AW107" s="74">
        <v>1.8271664000000001</v>
      </c>
      <c r="AY107" s="90">
        <v>2000</v>
      </c>
    </row>
    <row r="108" spans="2:51">
      <c r="B108" s="90">
        <v>2001</v>
      </c>
      <c r="C108" s="73">
        <v>5707</v>
      </c>
      <c r="D108" s="74">
        <v>59.685253000000003</v>
      </c>
      <c r="E108" s="74">
        <v>74.437751000000006</v>
      </c>
      <c r="F108" s="74" t="s">
        <v>213</v>
      </c>
      <c r="G108" s="74">
        <v>90.208838</v>
      </c>
      <c r="H108" s="74">
        <v>43.425977000000003</v>
      </c>
      <c r="I108" s="74">
        <v>34.008960000000002</v>
      </c>
      <c r="J108" s="74">
        <v>77.027685000000005</v>
      </c>
      <c r="K108" s="74">
        <v>79.14255</v>
      </c>
      <c r="L108" s="74">
        <v>99.685590000000005</v>
      </c>
      <c r="M108" s="74">
        <v>8.5389391999999997</v>
      </c>
      <c r="N108" s="73">
        <v>19940</v>
      </c>
      <c r="O108" s="213">
        <v>2.1846656000000002</v>
      </c>
      <c r="P108" s="213">
        <v>3.4312165000000001</v>
      </c>
      <c r="R108" s="90">
        <v>2001</v>
      </c>
      <c r="S108" s="73">
        <v>4879</v>
      </c>
      <c r="T108" s="74">
        <v>50.232295000000001</v>
      </c>
      <c r="U108" s="74">
        <v>42.254652999999998</v>
      </c>
      <c r="V108" s="74" t="s">
        <v>213</v>
      </c>
      <c r="W108" s="74">
        <v>51.197743000000003</v>
      </c>
      <c r="X108" s="74">
        <v>25.278949999999998</v>
      </c>
      <c r="Y108" s="74">
        <v>20.406376999999999</v>
      </c>
      <c r="Z108" s="74">
        <v>79.610575999999995</v>
      </c>
      <c r="AA108" s="74">
        <v>82.151229999999998</v>
      </c>
      <c r="AB108" s="74">
        <v>99.551112000000003</v>
      </c>
      <c r="AC108" s="74">
        <v>7.9064642000000003</v>
      </c>
      <c r="AD108" s="73">
        <v>15090</v>
      </c>
      <c r="AE108" s="213">
        <v>1.6691856</v>
      </c>
      <c r="AF108" s="213">
        <v>4.6881262000000001</v>
      </c>
      <c r="AH108" s="90">
        <v>2001</v>
      </c>
      <c r="AI108" s="73">
        <v>10586</v>
      </c>
      <c r="AJ108" s="74">
        <v>54.921734000000001</v>
      </c>
      <c r="AK108" s="74">
        <v>54.900821999999998</v>
      </c>
      <c r="AL108" s="74" t="s">
        <v>213</v>
      </c>
      <c r="AM108" s="74">
        <v>66.324858000000006</v>
      </c>
      <c r="AN108" s="74">
        <v>32.629429000000002</v>
      </c>
      <c r="AO108" s="74">
        <v>25.979330000000001</v>
      </c>
      <c r="AP108" s="74">
        <v>78.218118000000004</v>
      </c>
      <c r="AQ108" s="74">
        <v>80.470169999999996</v>
      </c>
      <c r="AR108" s="74">
        <v>99.623564999999999</v>
      </c>
      <c r="AS108" s="74">
        <v>8.2353123999999998</v>
      </c>
      <c r="AT108" s="73">
        <v>35030</v>
      </c>
      <c r="AU108" s="213">
        <v>1.9281587</v>
      </c>
      <c r="AV108" s="213">
        <v>3.8792396999999998</v>
      </c>
      <c r="AW108" s="74">
        <v>1.7616461999999999</v>
      </c>
      <c r="AY108" s="90">
        <v>2001</v>
      </c>
    </row>
    <row r="109" spans="2:51">
      <c r="B109" s="90">
        <v>2002</v>
      </c>
      <c r="C109" s="73">
        <v>6141</v>
      </c>
      <c r="D109" s="74">
        <v>63.469700000000003</v>
      </c>
      <c r="E109" s="74">
        <v>78.284925000000001</v>
      </c>
      <c r="F109" s="74" t="s">
        <v>213</v>
      </c>
      <c r="G109" s="74">
        <v>95.375653</v>
      </c>
      <c r="H109" s="74">
        <v>45.181319999999999</v>
      </c>
      <c r="I109" s="74">
        <v>35.477352000000003</v>
      </c>
      <c r="J109" s="74">
        <v>77.744174999999998</v>
      </c>
      <c r="K109" s="74">
        <v>79.874549999999999</v>
      </c>
      <c r="L109" s="74">
        <v>99.546118000000007</v>
      </c>
      <c r="M109" s="74">
        <v>8.9148581</v>
      </c>
      <c r="N109" s="73">
        <v>20017</v>
      </c>
      <c r="O109" s="213">
        <v>2.1701413999999999</v>
      </c>
      <c r="P109" s="213">
        <v>3.5116003999999998</v>
      </c>
      <c r="R109" s="90">
        <v>2002</v>
      </c>
      <c r="S109" s="73">
        <v>5478</v>
      </c>
      <c r="T109" s="74">
        <v>55.785665000000002</v>
      </c>
      <c r="U109" s="74">
        <v>45.940866</v>
      </c>
      <c r="V109" s="74" t="s">
        <v>213</v>
      </c>
      <c r="W109" s="74">
        <v>55.804746000000002</v>
      </c>
      <c r="X109" s="74">
        <v>27.037367</v>
      </c>
      <c r="Y109" s="74">
        <v>21.573087999999998</v>
      </c>
      <c r="Z109" s="74">
        <v>80.420928000000004</v>
      </c>
      <c r="AA109" s="74">
        <v>82.761899999999997</v>
      </c>
      <c r="AB109" s="74">
        <v>99.618111999999996</v>
      </c>
      <c r="AC109" s="74">
        <v>8.4508346000000003</v>
      </c>
      <c r="AD109" s="73">
        <v>14618</v>
      </c>
      <c r="AE109" s="213">
        <v>1.6010386000000001</v>
      </c>
      <c r="AF109" s="213">
        <v>4.4542764999999997</v>
      </c>
      <c r="AH109" s="90">
        <v>2002</v>
      </c>
      <c r="AI109" s="73">
        <v>11619</v>
      </c>
      <c r="AJ109" s="74">
        <v>59.599254999999999</v>
      </c>
      <c r="AK109" s="74">
        <v>58.563015999999998</v>
      </c>
      <c r="AL109" s="74" t="s">
        <v>213</v>
      </c>
      <c r="AM109" s="74">
        <v>71.037407999999999</v>
      </c>
      <c r="AN109" s="74">
        <v>34.357948</v>
      </c>
      <c r="AO109" s="74">
        <v>27.256070999999999</v>
      </c>
      <c r="AP109" s="74">
        <v>79.006371999999999</v>
      </c>
      <c r="AQ109" s="74">
        <v>81.111000000000004</v>
      </c>
      <c r="AR109" s="74">
        <v>99.580048000000005</v>
      </c>
      <c r="AS109" s="74">
        <v>8.6898966000000009</v>
      </c>
      <c r="AT109" s="73">
        <v>34635</v>
      </c>
      <c r="AU109" s="213">
        <v>1.8870396</v>
      </c>
      <c r="AV109" s="213">
        <v>3.8560283000000002</v>
      </c>
      <c r="AW109" s="74">
        <v>1.7040367999999999</v>
      </c>
      <c r="AY109" s="90">
        <v>2002</v>
      </c>
    </row>
    <row r="110" spans="2:51">
      <c r="B110" s="90">
        <v>2003</v>
      </c>
      <c r="C110" s="73">
        <v>6200</v>
      </c>
      <c r="D110" s="74">
        <v>63.345477000000002</v>
      </c>
      <c r="E110" s="74">
        <v>76.930790000000002</v>
      </c>
      <c r="F110" s="74" t="s">
        <v>213</v>
      </c>
      <c r="G110" s="74">
        <v>93.740998000000005</v>
      </c>
      <c r="H110" s="74">
        <v>44.218091000000001</v>
      </c>
      <c r="I110" s="74">
        <v>34.538117999999997</v>
      </c>
      <c r="J110" s="74">
        <v>77.932407999999995</v>
      </c>
      <c r="K110" s="74">
        <v>80.300389999999993</v>
      </c>
      <c r="L110" s="74">
        <v>99.614395999999999</v>
      </c>
      <c r="M110" s="74">
        <v>9.0736132999999999</v>
      </c>
      <c r="N110" s="73">
        <v>20080</v>
      </c>
      <c r="O110" s="213">
        <v>2.1547616999999999</v>
      </c>
      <c r="P110" s="213">
        <v>3.5506389999999999</v>
      </c>
      <c r="R110" s="90">
        <v>2003</v>
      </c>
      <c r="S110" s="73">
        <v>5642</v>
      </c>
      <c r="T110" s="74">
        <v>56.799762999999999</v>
      </c>
      <c r="U110" s="74">
        <v>45.837834000000001</v>
      </c>
      <c r="V110" s="74" t="s">
        <v>213</v>
      </c>
      <c r="W110" s="74">
        <v>56.035130000000002</v>
      </c>
      <c r="X110" s="74">
        <v>26.604894000000002</v>
      </c>
      <c r="Y110" s="74">
        <v>21.171054000000002</v>
      </c>
      <c r="Z110" s="74">
        <v>81.223680000000002</v>
      </c>
      <c r="AA110" s="74">
        <v>83.612070000000003</v>
      </c>
      <c r="AB110" s="74">
        <v>99.541284000000005</v>
      </c>
      <c r="AC110" s="74">
        <v>8.8208623999999993</v>
      </c>
      <c r="AD110" s="73">
        <v>14001</v>
      </c>
      <c r="AE110" s="213">
        <v>1.5173388999999999</v>
      </c>
      <c r="AF110" s="213">
        <v>4.3565385000000001</v>
      </c>
      <c r="AH110" s="90">
        <v>2003</v>
      </c>
      <c r="AI110" s="73">
        <v>11842</v>
      </c>
      <c r="AJ110" s="74">
        <v>60.048465999999998</v>
      </c>
      <c r="AK110" s="74">
        <v>58.208334999999998</v>
      </c>
      <c r="AL110" s="74" t="s">
        <v>213</v>
      </c>
      <c r="AM110" s="74">
        <v>70.831059999999994</v>
      </c>
      <c r="AN110" s="74">
        <v>33.832641000000002</v>
      </c>
      <c r="AO110" s="74">
        <v>26.726236</v>
      </c>
      <c r="AP110" s="74">
        <v>79.500632999999993</v>
      </c>
      <c r="AQ110" s="74">
        <v>81.802120000000002</v>
      </c>
      <c r="AR110" s="74">
        <v>99.579549</v>
      </c>
      <c r="AS110" s="74">
        <v>8.9514104999999997</v>
      </c>
      <c r="AT110" s="73">
        <v>34081</v>
      </c>
      <c r="AU110" s="213">
        <v>1.8376235999999999</v>
      </c>
      <c r="AV110" s="213">
        <v>3.8426629000000001</v>
      </c>
      <c r="AW110" s="74">
        <v>1.6783252</v>
      </c>
      <c r="AY110" s="90">
        <v>2003</v>
      </c>
    </row>
    <row r="111" spans="2:51">
      <c r="B111" s="90">
        <v>2004</v>
      </c>
      <c r="C111" s="73">
        <v>6005</v>
      </c>
      <c r="D111" s="74">
        <v>60.681384000000001</v>
      </c>
      <c r="E111" s="74">
        <v>72.453412</v>
      </c>
      <c r="F111" s="74" t="s">
        <v>213</v>
      </c>
      <c r="G111" s="74">
        <v>88.377409999999998</v>
      </c>
      <c r="H111" s="74">
        <v>41.536037999999998</v>
      </c>
      <c r="I111" s="74">
        <v>32.356392</v>
      </c>
      <c r="J111" s="74">
        <v>78.121398999999997</v>
      </c>
      <c r="K111" s="74">
        <v>80.550809999999998</v>
      </c>
      <c r="L111" s="74">
        <v>99.601923999999997</v>
      </c>
      <c r="M111" s="74">
        <v>8.7798815999999995</v>
      </c>
      <c r="N111" s="73">
        <v>19064</v>
      </c>
      <c r="O111" s="213">
        <v>2.0257200000000002</v>
      </c>
      <c r="P111" s="213">
        <v>3.4631972000000002</v>
      </c>
      <c r="R111" s="90">
        <v>2004</v>
      </c>
      <c r="S111" s="73">
        <v>5599</v>
      </c>
      <c r="T111" s="74">
        <v>55.784872999999997</v>
      </c>
      <c r="U111" s="74">
        <v>44.713075000000003</v>
      </c>
      <c r="V111" s="74" t="s">
        <v>213</v>
      </c>
      <c r="W111" s="74">
        <v>54.530597999999998</v>
      </c>
      <c r="X111" s="74">
        <v>26.093783999999999</v>
      </c>
      <c r="Y111" s="74">
        <v>20.815363000000001</v>
      </c>
      <c r="Z111" s="74">
        <v>81.054653000000002</v>
      </c>
      <c r="AA111" s="74">
        <v>83.521460000000005</v>
      </c>
      <c r="AB111" s="74">
        <v>99.786134000000004</v>
      </c>
      <c r="AC111" s="74">
        <v>8.7330182999999995</v>
      </c>
      <c r="AD111" s="73">
        <v>14177</v>
      </c>
      <c r="AE111" s="213">
        <v>1.5217423999999999</v>
      </c>
      <c r="AF111" s="213">
        <v>4.5134732</v>
      </c>
      <c r="AH111" s="90">
        <v>2004</v>
      </c>
      <c r="AI111" s="73">
        <v>11604</v>
      </c>
      <c r="AJ111" s="74">
        <v>58.215831999999999</v>
      </c>
      <c r="AK111" s="74">
        <v>55.666784999999997</v>
      </c>
      <c r="AL111" s="74" t="s">
        <v>213</v>
      </c>
      <c r="AM111" s="74">
        <v>67.715862999999999</v>
      </c>
      <c r="AN111" s="74">
        <v>32.375889000000001</v>
      </c>
      <c r="AO111" s="74">
        <v>25.553819000000001</v>
      </c>
      <c r="AP111" s="74">
        <v>79.536710999999997</v>
      </c>
      <c r="AQ111" s="74">
        <v>81.868690000000001</v>
      </c>
      <c r="AR111" s="74">
        <v>99.690721999999994</v>
      </c>
      <c r="AS111" s="74">
        <v>8.7572071000000005</v>
      </c>
      <c r="AT111" s="73">
        <v>33241</v>
      </c>
      <c r="AU111" s="213">
        <v>1.7750052000000001</v>
      </c>
      <c r="AV111" s="213">
        <v>3.8447659000000001</v>
      </c>
      <c r="AW111" s="74">
        <v>1.6204076999999999</v>
      </c>
      <c r="AY111" s="90">
        <v>2004</v>
      </c>
    </row>
    <row r="112" spans="2:51">
      <c r="B112" s="90">
        <v>2005</v>
      </c>
      <c r="C112" s="73">
        <v>5683</v>
      </c>
      <c r="D112" s="74">
        <v>56.718643999999998</v>
      </c>
      <c r="E112" s="74">
        <v>66.057965999999993</v>
      </c>
      <c r="F112" s="74" t="s">
        <v>213</v>
      </c>
      <c r="G112" s="74">
        <v>80.673991000000001</v>
      </c>
      <c r="H112" s="74">
        <v>37.834097999999997</v>
      </c>
      <c r="I112" s="74">
        <v>29.472362</v>
      </c>
      <c r="J112" s="74">
        <v>78.445089999999993</v>
      </c>
      <c r="K112" s="74">
        <v>80.886790000000005</v>
      </c>
      <c r="L112" s="74">
        <v>99.649306999999993</v>
      </c>
      <c r="M112" s="74">
        <v>8.4516887000000001</v>
      </c>
      <c r="N112" s="73">
        <v>17656</v>
      </c>
      <c r="O112" s="213">
        <v>1.8550880000000001</v>
      </c>
      <c r="P112" s="213">
        <v>3.2006149000000002</v>
      </c>
      <c r="R112" s="90">
        <v>2005</v>
      </c>
      <c r="S112" s="73">
        <v>5090</v>
      </c>
      <c r="T112" s="74">
        <v>50.112181</v>
      </c>
      <c r="U112" s="74">
        <v>39.321544000000003</v>
      </c>
      <c r="V112" s="74" t="s">
        <v>213</v>
      </c>
      <c r="W112" s="74">
        <v>48.066679000000001</v>
      </c>
      <c r="X112" s="74">
        <v>22.958745</v>
      </c>
      <c r="Y112" s="74">
        <v>18.363230000000001</v>
      </c>
      <c r="Z112" s="74">
        <v>81.296857000000003</v>
      </c>
      <c r="AA112" s="74">
        <v>83.972350000000006</v>
      </c>
      <c r="AB112" s="74">
        <v>99.550166000000004</v>
      </c>
      <c r="AC112" s="74">
        <v>8.0191578000000003</v>
      </c>
      <c r="AD112" s="73">
        <v>13455</v>
      </c>
      <c r="AE112" s="213">
        <v>1.4281425999999999</v>
      </c>
      <c r="AF112" s="213">
        <v>4.2835722000000001</v>
      </c>
      <c r="AH112" s="90">
        <v>2005</v>
      </c>
      <c r="AI112" s="73">
        <v>10773</v>
      </c>
      <c r="AJ112" s="74">
        <v>53.392888999999997</v>
      </c>
      <c r="AK112" s="74">
        <v>49.994883999999999</v>
      </c>
      <c r="AL112" s="74" t="s">
        <v>213</v>
      </c>
      <c r="AM112" s="74">
        <v>60.912478999999998</v>
      </c>
      <c r="AN112" s="74">
        <v>29.064858000000001</v>
      </c>
      <c r="AO112" s="74">
        <v>22.959482999999999</v>
      </c>
      <c r="AP112" s="74">
        <v>79.792609999999996</v>
      </c>
      <c r="AQ112" s="74">
        <v>82.274259999999998</v>
      </c>
      <c r="AR112" s="74">
        <v>99.602440999999999</v>
      </c>
      <c r="AS112" s="74">
        <v>8.2416573999999994</v>
      </c>
      <c r="AT112" s="73">
        <v>31111</v>
      </c>
      <c r="AU112" s="213">
        <v>1.6427004999999999</v>
      </c>
      <c r="AV112" s="213">
        <v>3.5935275</v>
      </c>
      <c r="AW112" s="74">
        <v>1.6799432999999999</v>
      </c>
      <c r="AY112" s="90">
        <v>2005</v>
      </c>
    </row>
    <row r="113" spans="2:51">
      <c r="B113" s="90">
        <v>2006</v>
      </c>
      <c r="C113" s="73">
        <v>5693</v>
      </c>
      <c r="D113" s="74">
        <v>56.036641000000003</v>
      </c>
      <c r="E113" s="74">
        <v>63.778236999999997</v>
      </c>
      <c r="F113" s="74" t="s">
        <v>213</v>
      </c>
      <c r="G113" s="74">
        <v>77.906836999999996</v>
      </c>
      <c r="H113" s="74">
        <v>36.601863999999999</v>
      </c>
      <c r="I113" s="74">
        <v>28.622688</v>
      </c>
      <c r="J113" s="74">
        <v>78.561566999999997</v>
      </c>
      <c r="K113" s="74">
        <v>81.214290000000005</v>
      </c>
      <c r="L113" s="74">
        <v>99.580198999999993</v>
      </c>
      <c r="M113" s="74">
        <v>8.3041601000000007</v>
      </c>
      <c r="N113" s="73">
        <v>18215</v>
      </c>
      <c r="O113" s="213">
        <v>1.8891789000000001</v>
      </c>
      <c r="P113" s="213">
        <v>3.3608003000000002</v>
      </c>
      <c r="R113" s="90">
        <v>2006</v>
      </c>
      <c r="S113" s="73">
        <v>5146</v>
      </c>
      <c r="T113" s="74">
        <v>50.002225000000003</v>
      </c>
      <c r="U113" s="74">
        <v>38.595742000000001</v>
      </c>
      <c r="V113" s="74" t="s">
        <v>213</v>
      </c>
      <c r="W113" s="74">
        <v>47.219486000000003</v>
      </c>
      <c r="X113" s="74">
        <v>22.457189</v>
      </c>
      <c r="Y113" s="74">
        <v>17.929151999999998</v>
      </c>
      <c r="Z113" s="74">
        <v>81.504275000000007</v>
      </c>
      <c r="AA113" s="74">
        <v>84.168890000000005</v>
      </c>
      <c r="AB113" s="74">
        <v>99.728682000000006</v>
      </c>
      <c r="AC113" s="74">
        <v>7.8946965000000002</v>
      </c>
      <c r="AD113" s="73">
        <v>12896</v>
      </c>
      <c r="AE113" s="213">
        <v>1.351442</v>
      </c>
      <c r="AF113" s="213">
        <v>4.1254790999999997</v>
      </c>
      <c r="AH113" s="90">
        <v>2006</v>
      </c>
      <c r="AI113" s="73">
        <v>10839</v>
      </c>
      <c r="AJ113" s="74">
        <v>52.999941</v>
      </c>
      <c r="AK113" s="74">
        <v>48.744674000000003</v>
      </c>
      <c r="AL113" s="74" t="s">
        <v>213</v>
      </c>
      <c r="AM113" s="74">
        <v>59.422244999999997</v>
      </c>
      <c r="AN113" s="74">
        <v>28.328662999999999</v>
      </c>
      <c r="AO113" s="74">
        <v>22.406071000000001</v>
      </c>
      <c r="AP113" s="74">
        <v>79.958668000000003</v>
      </c>
      <c r="AQ113" s="74">
        <v>82.548550000000006</v>
      </c>
      <c r="AR113" s="74">
        <v>99.650638999999998</v>
      </c>
      <c r="AS113" s="74">
        <v>8.1045917999999997</v>
      </c>
      <c r="AT113" s="73">
        <v>31111</v>
      </c>
      <c r="AU113" s="213">
        <v>1.6217029000000001</v>
      </c>
      <c r="AV113" s="213">
        <v>3.6405102999999999</v>
      </c>
      <c r="AW113" s="74">
        <v>1.6524681999999999</v>
      </c>
      <c r="AY113" s="90">
        <v>2006</v>
      </c>
    </row>
    <row r="114" spans="2:51">
      <c r="B114" s="90">
        <v>2007</v>
      </c>
      <c r="C114" s="73">
        <v>6050</v>
      </c>
      <c r="D114" s="74">
        <v>58.433577999999997</v>
      </c>
      <c r="E114" s="74">
        <v>64.950379999999996</v>
      </c>
      <c r="F114" s="74" t="s">
        <v>213</v>
      </c>
      <c r="G114" s="74">
        <v>79.153569000000005</v>
      </c>
      <c r="H114" s="74">
        <v>37.479771999999997</v>
      </c>
      <c r="I114" s="74">
        <v>29.401623000000001</v>
      </c>
      <c r="J114" s="74">
        <v>78.307323999999994</v>
      </c>
      <c r="K114" s="74">
        <v>81.225179999999995</v>
      </c>
      <c r="L114" s="74">
        <v>99.654093000000003</v>
      </c>
      <c r="M114" s="74">
        <v>8.5731695000000006</v>
      </c>
      <c r="N114" s="73">
        <v>20341</v>
      </c>
      <c r="O114" s="213">
        <v>2.0711401</v>
      </c>
      <c r="P114" s="213">
        <v>3.7142200000000001</v>
      </c>
      <c r="R114" s="90">
        <v>2007</v>
      </c>
      <c r="S114" s="73">
        <v>5539</v>
      </c>
      <c r="T114" s="74">
        <v>52.883400999999999</v>
      </c>
      <c r="U114" s="74">
        <v>40.426278000000003</v>
      </c>
      <c r="V114" s="74" t="s">
        <v>213</v>
      </c>
      <c r="W114" s="74">
        <v>49.258586000000001</v>
      </c>
      <c r="X114" s="74">
        <v>23.741107</v>
      </c>
      <c r="Y114" s="74">
        <v>19.020036000000001</v>
      </c>
      <c r="Z114" s="74">
        <v>81.132743000000005</v>
      </c>
      <c r="AA114" s="74">
        <v>84.300830000000005</v>
      </c>
      <c r="AB114" s="74">
        <v>99.76585</v>
      </c>
      <c r="AC114" s="74">
        <v>8.2321468000000007</v>
      </c>
      <c r="AD114" s="73">
        <v>15641</v>
      </c>
      <c r="AE114" s="213">
        <v>1.6106914999999999</v>
      </c>
      <c r="AF114" s="213">
        <v>4.8492308</v>
      </c>
      <c r="AH114" s="90">
        <v>2007</v>
      </c>
      <c r="AI114" s="73">
        <v>11589</v>
      </c>
      <c r="AJ114" s="74">
        <v>55.642454000000001</v>
      </c>
      <c r="AK114" s="74">
        <v>50.408436999999999</v>
      </c>
      <c r="AL114" s="74" t="s">
        <v>213</v>
      </c>
      <c r="AM114" s="74">
        <v>61.276910999999998</v>
      </c>
      <c r="AN114" s="74">
        <v>29.487594000000001</v>
      </c>
      <c r="AO114" s="74">
        <v>23.402999000000001</v>
      </c>
      <c r="AP114" s="74">
        <v>79.657604000000006</v>
      </c>
      <c r="AQ114" s="74">
        <v>82.526539999999997</v>
      </c>
      <c r="AR114" s="74">
        <v>99.707476999999997</v>
      </c>
      <c r="AS114" s="74">
        <v>8.4067202000000005</v>
      </c>
      <c r="AT114" s="73">
        <v>35982</v>
      </c>
      <c r="AU114" s="213">
        <v>1.8422174</v>
      </c>
      <c r="AV114" s="213">
        <v>4.1349210000000003</v>
      </c>
      <c r="AW114" s="74">
        <v>1.6066376</v>
      </c>
      <c r="AY114" s="90">
        <v>2007</v>
      </c>
    </row>
    <row r="115" spans="2:51">
      <c r="B115" s="90">
        <v>2008</v>
      </c>
      <c r="C115" s="73">
        <v>5902</v>
      </c>
      <c r="D115" s="74">
        <v>55.826473999999997</v>
      </c>
      <c r="E115" s="74">
        <v>61.222631</v>
      </c>
      <c r="F115" s="74" t="s">
        <v>213</v>
      </c>
      <c r="G115" s="74">
        <v>74.585554999999999</v>
      </c>
      <c r="H115" s="74">
        <v>35.244646000000003</v>
      </c>
      <c r="I115" s="74">
        <v>27.564668999999999</v>
      </c>
      <c r="J115" s="74">
        <v>78.481952000000007</v>
      </c>
      <c r="K115" s="74">
        <v>81.28125</v>
      </c>
      <c r="L115" s="74">
        <v>99.611813999999995</v>
      </c>
      <c r="M115" s="74">
        <v>8.0246914</v>
      </c>
      <c r="N115" s="73">
        <v>19301</v>
      </c>
      <c r="O115" s="213">
        <v>1.9248818000000001</v>
      </c>
      <c r="P115" s="213">
        <v>3.4533721000000002</v>
      </c>
      <c r="R115" s="90">
        <v>2008</v>
      </c>
      <c r="S115" s="73">
        <v>5327</v>
      </c>
      <c r="T115" s="74">
        <v>49.891571999999996</v>
      </c>
      <c r="U115" s="74">
        <v>37.966420999999997</v>
      </c>
      <c r="V115" s="74" t="s">
        <v>213</v>
      </c>
      <c r="W115" s="74">
        <v>46.241838999999999</v>
      </c>
      <c r="X115" s="74">
        <v>22.269767999999999</v>
      </c>
      <c r="Y115" s="74">
        <v>17.767776000000001</v>
      </c>
      <c r="Z115" s="74">
        <v>81.280646000000004</v>
      </c>
      <c r="AA115" s="74">
        <v>84.036169999999998</v>
      </c>
      <c r="AB115" s="74">
        <v>99.570093</v>
      </c>
      <c r="AC115" s="74">
        <v>7.5669763000000003</v>
      </c>
      <c r="AD115" s="73">
        <v>14180</v>
      </c>
      <c r="AE115" s="213">
        <v>1.4320397</v>
      </c>
      <c r="AF115" s="213">
        <v>4.4285098999999999</v>
      </c>
      <c r="AH115" s="90">
        <v>2008</v>
      </c>
      <c r="AI115" s="73">
        <v>11229</v>
      </c>
      <c r="AJ115" s="74">
        <v>52.844344999999997</v>
      </c>
      <c r="AK115" s="74">
        <v>47.452973</v>
      </c>
      <c r="AL115" s="74" t="s">
        <v>213</v>
      </c>
      <c r="AM115" s="74">
        <v>57.657696000000001</v>
      </c>
      <c r="AN115" s="74">
        <v>27.707505999999999</v>
      </c>
      <c r="AO115" s="74">
        <v>21.905144</v>
      </c>
      <c r="AP115" s="74">
        <v>79.809760999999995</v>
      </c>
      <c r="AQ115" s="74">
        <v>82.493719999999996</v>
      </c>
      <c r="AR115" s="74">
        <v>99.592017999999996</v>
      </c>
      <c r="AS115" s="74">
        <v>7.8008420000000003</v>
      </c>
      <c r="AT115" s="73">
        <v>33481</v>
      </c>
      <c r="AU115" s="213">
        <v>1.6800082000000001</v>
      </c>
      <c r="AV115" s="213">
        <v>3.8085499</v>
      </c>
      <c r="AW115" s="74">
        <v>1.6125468000000001</v>
      </c>
      <c r="AY115" s="90">
        <v>2008</v>
      </c>
    </row>
    <row r="116" spans="2:51">
      <c r="B116" s="90">
        <v>2009</v>
      </c>
      <c r="C116" s="73">
        <v>5807</v>
      </c>
      <c r="D116" s="74">
        <v>53.764550999999997</v>
      </c>
      <c r="E116" s="74">
        <v>58.080945</v>
      </c>
      <c r="F116" s="74" t="s">
        <v>213</v>
      </c>
      <c r="G116" s="74">
        <v>70.806511999999998</v>
      </c>
      <c r="H116" s="74">
        <v>33.557454999999997</v>
      </c>
      <c r="I116" s="74">
        <v>26.343919</v>
      </c>
      <c r="J116" s="74">
        <v>78.497760999999997</v>
      </c>
      <c r="K116" s="74">
        <v>81.453130000000002</v>
      </c>
      <c r="L116" s="74">
        <v>99.588407000000004</v>
      </c>
      <c r="M116" s="74">
        <v>8.0295907</v>
      </c>
      <c r="N116" s="73">
        <v>19555</v>
      </c>
      <c r="O116" s="213">
        <v>1.9090555</v>
      </c>
      <c r="P116" s="213">
        <v>3.4775882</v>
      </c>
      <c r="R116" s="90">
        <v>2009</v>
      </c>
      <c r="S116" s="73">
        <v>5194</v>
      </c>
      <c r="T116" s="74">
        <v>47.691383999999999</v>
      </c>
      <c r="U116" s="74">
        <v>36.241796000000001</v>
      </c>
      <c r="V116" s="74" t="s">
        <v>213</v>
      </c>
      <c r="W116" s="74">
        <v>44.009801000000003</v>
      </c>
      <c r="X116" s="74">
        <v>21.428446000000001</v>
      </c>
      <c r="Y116" s="74">
        <v>17.133037999999999</v>
      </c>
      <c r="Z116" s="74">
        <v>80.779553000000007</v>
      </c>
      <c r="AA116" s="74">
        <v>83.731480000000005</v>
      </c>
      <c r="AB116" s="74">
        <v>99.616416999999998</v>
      </c>
      <c r="AC116" s="74">
        <v>7.5891292000000004</v>
      </c>
      <c r="AD116" s="73">
        <v>15357</v>
      </c>
      <c r="AE116" s="213">
        <v>1.5198986999999999</v>
      </c>
      <c r="AF116" s="213">
        <v>4.6880867000000004</v>
      </c>
      <c r="AH116" s="90">
        <v>2009</v>
      </c>
      <c r="AI116" s="73">
        <v>11001</v>
      </c>
      <c r="AJ116" s="74">
        <v>50.715359999999997</v>
      </c>
      <c r="AK116" s="74">
        <v>45.146033000000003</v>
      </c>
      <c r="AL116" s="74" t="s">
        <v>213</v>
      </c>
      <c r="AM116" s="74">
        <v>54.8033</v>
      </c>
      <c r="AN116" s="74">
        <v>26.510518000000001</v>
      </c>
      <c r="AO116" s="74">
        <v>21.014917000000001</v>
      </c>
      <c r="AP116" s="74">
        <v>79.575181999999998</v>
      </c>
      <c r="AQ116" s="74">
        <v>82.505309999999994</v>
      </c>
      <c r="AR116" s="74">
        <v>99.60163</v>
      </c>
      <c r="AS116" s="74">
        <v>7.8154304999999997</v>
      </c>
      <c r="AT116" s="73">
        <v>34912</v>
      </c>
      <c r="AU116" s="213">
        <v>1.7158093999999999</v>
      </c>
      <c r="AV116" s="213">
        <v>3.9231815000000001</v>
      </c>
      <c r="AW116" s="74">
        <v>1.6025957</v>
      </c>
      <c r="AY116" s="90">
        <v>2009</v>
      </c>
    </row>
    <row r="117" spans="2:51">
      <c r="B117" s="90">
        <v>2010</v>
      </c>
      <c r="C117" s="73">
        <v>6199</v>
      </c>
      <c r="D117" s="74">
        <v>56.519835</v>
      </c>
      <c r="E117" s="74">
        <v>59.808686000000002</v>
      </c>
      <c r="F117" s="74" t="s">
        <v>213</v>
      </c>
      <c r="G117" s="74">
        <v>73.137017999999998</v>
      </c>
      <c r="H117" s="74">
        <v>34.369799</v>
      </c>
      <c r="I117" s="74">
        <v>27.018971000000001</v>
      </c>
      <c r="J117" s="74">
        <v>79.008227000000005</v>
      </c>
      <c r="K117" s="74">
        <v>81.951740000000001</v>
      </c>
      <c r="L117" s="74">
        <v>99.598329000000007</v>
      </c>
      <c r="M117" s="74">
        <v>8.4358500000000003</v>
      </c>
      <c r="N117" s="73">
        <v>19668</v>
      </c>
      <c r="O117" s="213">
        <v>1.8918537</v>
      </c>
      <c r="P117" s="213">
        <v>3.5128203</v>
      </c>
      <c r="R117" s="90">
        <v>2010</v>
      </c>
      <c r="S117" s="73">
        <v>5722</v>
      </c>
      <c r="T117" s="74">
        <v>51.717660000000002</v>
      </c>
      <c r="U117" s="74">
        <v>38.419477000000001</v>
      </c>
      <c r="V117" s="74" t="s">
        <v>213</v>
      </c>
      <c r="W117" s="74">
        <v>46.80789</v>
      </c>
      <c r="X117" s="74">
        <v>22.439174999999999</v>
      </c>
      <c r="Y117" s="74">
        <v>17.862635000000001</v>
      </c>
      <c r="Z117" s="74">
        <v>81.464510000000004</v>
      </c>
      <c r="AA117" s="74">
        <v>84.431449999999998</v>
      </c>
      <c r="AB117" s="74">
        <v>99.703781000000006</v>
      </c>
      <c r="AC117" s="74">
        <v>8.1755703999999998</v>
      </c>
      <c r="AD117" s="73">
        <v>15210</v>
      </c>
      <c r="AE117" s="213">
        <v>1.4821367000000001</v>
      </c>
      <c r="AF117" s="213">
        <v>4.7473985000000001</v>
      </c>
      <c r="AH117" s="90">
        <v>2010</v>
      </c>
      <c r="AI117" s="73">
        <v>11921</v>
      </c>
      <c r="AJ117" s="74">
        <v>54.108275999999996</v>
      </c>
      <c r="AK117" s="74">
        <v>47.176321000000002</v>
      </c>
      <c r="AL117" s="74" t="s">
        <v>213</v>
      </c>
      <c r="AM117" s="74">
        <v>57.465125999999998</v>
      </c>
      <c r="AN117" s="74">
        <v>27.465461000000001</v>
      </c>
      <c r="AO117" s="74">
        <v>21.745621</v>
      </c>
      <c r="AP117" s="74">
        <v>80.187011999999996</v>
      </c>
      <c r="AQ117" s="74">
        <v>83.146320000000003</v>
      </c>
      <c r="AR117" s="74">
        <v>99.648916999999997</v>
      </c>
      <c r="AS117" s="74">
        <v>8.3088803999999996</v>
      </c>
      <c r="AT117" s="73">
        <v>34878</v>
      </c>
      <c r="AU117" s="213">
        <v>1.6883234</v>
      </c>
      <c r="AV117" s="213">
        <v>3.9621574000000002</v>
      </c>
      <c r="AW117" s="74">
        <v>1.5567283000000001</v>
      </c>
      <c r="AY117" s="90">
        <v>2010</v>
      </c>
    </row>
    <row r="118" spans="2:51">
      <c r="B118" s="90">
        <v>2011</v>
      </c>
      <c r="C118" s="73">
        <v>6531</v>
      </c>
      <c r="D118" s="74">
        <v>58.741343000000001</v>
      </c>
      <c r="E118" s="74">
        <v>60.828443</v>
      </c>
      <c r="F118" s="74" t="s">
        <v>213</v>
      </c>
      <c r="G118" s="74">
        <v>74.492275000000006</v>
      </c>
      <c r="H118" s="74">
        <v>34.694944999999997</v>
      </c>
      <c r="I118" s="74">
        <v>27.111848999999999</v>
      </c>
      <c r="J118" s="74">
        <v>79.415557000000007</v>
      </c>
      <c r="K118" s="74">
        <v>82.290610000000001</v>
      </c>
      <c r="L118" s="74">
        <v>99.664276000000001</v>
      </c>
      <c r="M118" s="74">
        <v>8.6698526000000005</v>
      </c>
      <c r="N118" s="73">
        <v>19112</v>
      </c>
      <c r="O118" s="213">
        <v>1.8149736000000001</v>
      </c>
      <c r="P118" s="213">
        <v>3.5151867000000001</v>
      </c>
      <c r="R118" s="90">
        <v>2011</v>
      </c>
      <c r="S118" s="73">
        <v>5940</v>
      </c>
      <c r="T118" s="74">
        <v>52.932732000000001</v>
      </c>
      <c r="U118" s="74">
        <v>38.624339999999997</v>
      </c>
      <c r="V118" s="74" t="s">
        <v>213</v>
      </c>
      <c r="W118" s="74">
        <v>47.159784999999999</v>
      </c>
      <c r="X118" s="74">
        <v>22.425338</v>
      </c>
      <c r="Y118" s="74">
        <v>17.809294000000001</v>
      </c>
      <c r="Z118" s="74">
        <v>81.875253000000001</v>
      </c>
      <c r="AA118" s="74">
        <v>84.821920000000006</v>
      </c>
      <c r="AB118" s="74">
        <v>99.580888999999999</v>
      </c>
      <c r="AC118" s="74">
        <v>8.2958576999999991</v>
      </c>
      <c r="AD118" s="73">
        <v>14510</v>
      </c>
      <c r="AE118" s="213">
        <v>1.3946742999999999</v>
      </c>
      <c r="AF118" s="213">
        <v>4.4376616999999996</v>
      </c>
      <c r="AH118" s="90">
        <v>2011</v>
      </c>
      <c r="AI118" s="73">
        <v>12471</v>
      </c>
      <c r="AJ118" s="74">
        <v>55.823574999999998</v>
      </c>
      <c r="AK118" s="74">
        <v>47.758448999999999</v>
      </c>
      <c r="AL118" s="74" t="s">
        <v>213</v>
      </c>
      <c r="AM118" s="74">
        <v>58.280582000000003</v>
      </c>
      <c r="AN118" s="74">
        <v>27.604721000000001</v>
      </c>
      <c r="AO118" s="74">
        <v>21.761198</v>
      </c>
      <c r="AP118" s="74">
        <v>80.587121999999994</v>
      </c>
      <c r="AQ118" s="74">
        <v>83.418490000000006</v>
      </c>
      <c r="AR118" s="74">
        <v>99.624540999999994</v>
      </c>
      <c r="AS118" s="74">
        <v>8.4875997000000005</v>
      </c>
      <c r="AT118" s="73">
        <v>33622</v>
      </c>
      <c r="AU118" s="213">
        <v>1.6060920000000001</v>
      </c>
      <c r="AV118" s="213">
        <v>3.8616149000000002</v>
      </c>
      <c r="AW118" s="74">
        <v>1.5748732999999999</v>
      </c>
      <c r="AY118" s="90">
        <v>2011</v>
      </c>
    </row>
    <row r="119" spans="2:51">
      <c r="B119" s="90">
        <v>2012</v>
      </c>
      <c r="C119" s="73">
        <v>6797</v>
      </c>
      <c r="D119" s="74">
        <v>60.081434000000002</v>
      </c>
      <c r="E119" s="74">
        <v>61.026195000000001</v>
      </c>
      <c r="F119" s="74" t="s">
        <v>213</v>
      </c>
      <c r="G119" s="74">
        <v>74.897463000000002</v>
      </c>
      <c r="H119" s="74">
        <v>34.659298</v>
      </c>
      <c r="I119" s="74">
        <v>27.096906000000001</v>
      </c>
      <c r="J119" s="74">
        <v>79.840665000000001</v>
      </c>
      <c r="K119" s="74">
        <v>82.741879999999995</v>
      </c>
      <c r="L119" s="74">
        <v>99.633538999999999</v>
      </c>
      <c r="M119" s="74">
        <v>9.0876272999999994</v>
      </c>
      <c r="N119" s="73">
        <v>18880</v>
      </c>
      <c r="O119" s="213">
        <v>1.763393</v>
      </c>
      <c r="P119" s="213">
        <v>3.5700577</v>
      </c>
      <c r="R119" s="90">
        <v>2012</v>
      </c>
      <c r="S119" s="73">
        <v>6414</v>
      </c>
      <c r="T119" s="74">
        <v>56.162233000000001</v>
      </c>
      <c r="U119" s="74">
        <v>40.451957999999998</v>
      </c>
      <c r="V119" s="74" t="s">
        <v>213</v>
      </c>
      <c r="W119" s="74">
        <v>49.488028</v>
      </c>
      <c r="X119" s="74">
        <v>23.359696</v>
      </c>
      <c r="Y119" s="74">
        <v>18.506675000000001</v>
      </c>
      <c r="Z119" s="74">
        <v>82.217337000000001</v>
      </c>
      <c r="AA119" s="74">
        <v>85.156030000000001</v>
      </c>
      <c r="AB119" s="74">
        <v>99.627212999999998</v>
      </c>
      <c r="AC119" s="74">
        <v>8.8708784999999999</v>
      </c>
      <c r="AD119" s="73">
        <v>15223</v>
      </c>
      <c r="AE119" s="213">
        <v>1.437557</v>
      </c>
      <c r="AF119" s="213">
        <v>4.7643637999999999</v>
      </c>
      <c r="AH119" s="90">
        <v>2012</v>
      </c>
      <c r="AI119" s="73">
        <v>13211</v>
      </c>
      <c r="AJ119" s="74">
        <v>58.112566999999999</v>
      </c>
      <c r="AK119" s="74">
        <v>48.951270000000001</v>
      </c>
      <c r="AL119" s="74" t="s">
        <v>213</v>
      </c>
      <c r="AM119" s="74">
        <v>59.873246999999999</v>
      </c>
      <c r="AN119" s="74">
        <v>28.144304999999999</v>
      </c>
      <c r="AO119" s="74">
        <v>22.159829999999999</v>
      </c>
      <c r="AP119" s="74">
        <v>80.994550000000004</v>
      </c>
      <c r="AQ119" s="74">
        <v>83.883489999999995</v>
      </c>
      <c r="AR119" s="74">
        <v>99.630467999999993</v>
      </c>
      <c r="AS119" s="74">
        <v>8.9810873999999998</v>
      </c>
      <c r="AT119" s="73">
        <v>34103</v>
      </c>
      <c r="AU119" s="213">
        <v>1.6013710999999999</v>
      </c>
      <c r="AV119" s="213">
        <v>4.0198688999999996</v>
      </c>
      <c r="AW119" s="74">
        <v>1.5086092</v>
      </c>
      <c r="AY119" s="90">
        <v>2012</v>
      </c>
    </row>
    <row r="120" spans="2:51">
      <c r="B120" s="90">
        <v>2013</v>
      </c>
      <c r="C120" s="73">
        <v>6570</v>
      </c>
      <c r="D120" s="74">
        <v>57.099823999999998</v>
      </c>
      <c r="E120" s="74">
        <v>56.731234999999998</v>
      </c>
      <c r="F120" s="74" t="s">
        <v>213</v>
      </c>
      <c r="G120" s="74">
        <v>69.217111000000003</v>
      </c>
      <c r="H120" s="74">
        <v>32.760714</v>
      </c>
      <c r="I120" s="74">
        <v>25.814584</v>
      </c>
      <c r="J120" s="74">
        <v>79.094216000000003</v>
      </c>
      <c r="K120" s="74">
        <v>82.029910000000001</v>
      </c>
      <c r="L120" s="74">
        <v>99.802521999999996</v>
      </c>
      <c r="M120" s="74">
        <v>8.6292948999999997</v>
      </c>
      <c r="N120" s="73">
        <v>20615</v>
      </c>
      <c r="O120" s="213">
        <v>1.8946908</v>
      </c>
      <c r="P120" s="213">
        <v>3.8260594999999999</v>
      </c>
      <c r="R120" s="90">
        <v>2013</v>
      </c>
      <c r="S120" s="73">
        <v>5905</v>
      </c>
      <c r="T120" s="74">
        <v>50.808968</v>
      </c>
      <c r="U120" s="74">
        <v>36.779454000000001</v>
      </c>
      <c r="V120" s="74" t="s">
        <v>213</v>
      </c>
      <c r="W120" s="74">
        <v>44.808283000000003</v>
      </c>
      <c r="X120" s="74">
        <v>21.426874999999999</v>
      </c>
      <c r="Y120" s="74">
        <v>16.95665</v>
      </c>
      <c r="Z120" s="74">
        <v>81.697492999999994</v>
      </c>
      <c r="AA120" s="74">
        <v>84.68817</v>
      </c>
      <c r="AB120" s="74">
        <v>99.544842000000003</v>
      </c>
      <c r="AC120" s="74">
        <v>8.1863805000000003</v>
      </c>
      <c r="AD120" s="73">
        <v>14995</v>
      </c>
      <c r="AE120" s="213">
        <v>1.3914664000000001</v>
      </c>
      <c r="AF120" s="213">
        <v>4.5851502000000002</v>
      </c>
      <c r="AH120" s="90">
        <v>2013</v>
      </c>
      <c r="AI120" s="73">
        <v>12475</v>
      </c>
      <c r="AJ120" s="74">
        <v>53.938648000000001</v>
      </c>
      <c r="AK120" s="74">
        <v>45.218671999999998</v>
      </c>
      <c r="AL120" s="74" t="s">
        <v>213</v>
      </c>
      <c r="AM120" s="74">
        <v>55.021918999999997</v>
      </c>
      <c r="AN120" s="74">
        <v>26.347888000000001</v>
      </c>
      <c r="AO120" s="74">
        <v>20.832160999999999</v>
      </c>
      <c r="AP120" s="74">
        <v>80.326358999999997</v>
      </c>
      <c r="AQ120" s="74">
        <v>83.383529999999993</v>
      </c>
      <c r="AR120" s="74">
        <v>99.680384000000004</v>
      </c>
      <c r="AS120" s="74">
        <v>8.4138181999999997</v>
      </c>
      <c r="AT120" s="73">
        <v>35610</v>
      </c>
      <c r="AU120" s="213">
        <v>1.6442869</v>
      </c>
      <c r="AV120" s="213">
        <v>4.1127738999999996</v>
      </c>
      <c r="AW120" s="74">
        <v>1.5424708</v>
      </c>
      <c r="AY120" s="90">
        <v>2013</v>
      </c>
    </row>
    <row r="121" spans="2:51">
      <c r="B121" s="90">
        <v>2014</v>
      </c>
      <c r="C121" s="73">
        <v>7187</v>
      </c>
      <c r="D121" s="74">
        <v>61.596418999999997</v>
      </c>
      <c r="E121" s="74">
        <v>59.824246000000002</v>
      </c>
      <c r="F121" s="74" t="s">
        <v>213</v>
      </c>
      <c r="G121" s="74">
        <v>73.033401999999995</v>
      </c>
      <c r="H121" s="74">
        <v>34.577863999999998</v>
      </c>
      <c r="I121" s="74">
        <v>27.245142000000001</v>
      </c>
      <c r="J121" s="74">
        <v>79.188812999999996</v>
      </c>
      <c r="K121" s="74">
        <v>82.164929999999998</v>
      </c>
      <c r="L121" s="74">
        <v>99.805582999999999</v>
      </c>
      <c r="M121" s="74">
        <v>9.1473735999999999</v>
      </c>
      <c r="N121" s="73">
        <v>22433</v>
      </c>
      <c r="O121" s="213">
        <v>2.0354572000000002</v>
      </c>
      <c r="P121" s="213">
        <v>4.0855464000000001</v>
      </c>
      <c r="R121" s="90">
        <v>2014</v>
      </c>
      <c r="S121" s="73">
        <v>6621</v>
      </c>
      <c r="T121" s="74">
        <v>56.073104000000001</v>
      </c>
      <c r="U121" s="74">
        <v>40.111511</v>
      </c>
      <c r="V121" s="74" t="s">
        <v>213</v>
      </c>
      <c r="W121" s="74">
        <v>48.919792000000001</v>
      </c>
      <c r="X121" s="74">
        <v>23.39367</v>
      </c>
      <c r="Y121" s="74">
        <v>18.632256000000002</v>
      </c>
      <c r="Z121" s="74">
        <v>81.798218000000006</v>
      </c>
      <c r="AA121" s="74">
        <v>84.856880000000004</v>
      </c>
      <c r="AB121" s="74">
        <v>99.728875000000002</v>
      </c>
      <c r="AC121" s="74">
        <v>8.7730224000000003</v>
      </c>
      <c r="AD121" s="73">
        <v>16646</v>
      </c>
      <c r="AE121" s="213">
        <v>1.5209003000000001</v>
      </c>
      <c r="AF121" s="213">
        <v>4.9799407999999996</v>
      </c>
      <c r="AH121" s="90">
        <v>2014</v>
      </c>
      <c r="AI121" s="73">
        <v>13808</v>
      </c>
      <c r="AJ121" s="74">
        <v>58.818302000000003</v>
      </c>
      <c r="AK121" s="74">
        <v>48.520057999999999</v>
      </c>
      <c r="AL121" s="74" t="s">
        <v>213</v>
      </c>
      <c r="AM121" s="74">
        <v>59.103509000000003</v>
      </c>
      <c r="AN121" s="74">
        <v>28.279854</v>
      </c>
      <c r="AO121" s="74">
        <v>22.419668999999999</v>
      </c>
      <c r="AP121" s="74">
        <v>80.440034999999995</v>
      </c>
      <c r="AQ121" s="74">
        <v>83.431370000000001</v>
      </c>
      <c r="AR121" s="74">
        <v>99.768786000000006</v>
      </c>
      <c r="AS121" s="74">
        <v>8.9639637000000008</v>
      </c>
      <c r="AT121" s="73">
        <v>39079</v>
      </c>
      <c r="AU121" s="213">
        <v>1.7790722000000001</v>
      </c>
      <c r="AV121" s="213">
        <v>4.4239892999999997</v>
      </c>
      <c r="AW121" s="74">
        <v>1.4914483000000001</v>
      </c>
      <c r="AY121" s="90">
        <v>2014</v>
      </c>
    </row>
    <row r="122" spans="2:51">
      <c r="B122" s="90">
        <v>2015</v>
      </c>
      <c r="C122" s="73">
        <v>7243</v>
      </c>
      <c r="D122" s="74">
        <v>61.237851999999997</v>
      </c>
      <c r="E122" s="74">
        <v>58.269103999999999</v>
      </c>
      <c r="F122" s="74" t="s">
        <v>213</v>
      </c>
      <c r="G122" s="74">
        <v>71.198030000000003</v>
      </c>
      <c r="H122" s="74">
        <v>33.641131000000001</v>
      </c>
      <c r="I122" s="74">
        <v>26.588531</v>
      </c>
      <c r="J122" s="74">
        <v>79.406460999999993</v>
      </c>
      <c r="K122" s="74">
        <v>82.407200000000003</v>
      </c>
      <c r="L122" s="74">
        <v>99.697177999999994</v>
      </c>
      <c r="M122" s="74">
        <v>8.8961764999999993</v>
      </c>
      <c r="N122" s="73">
        <v>22516</v>
      </c>
      <c r="O122" s="213">
        <v>2.0175866</v>
      </c>
      <c r="P122" s="213">
        <v>3.9775227000000002</v>
      </c>
      <c r="R122" s="90">
        <v>2015</v>
      </c>
      <c r="S122" s="73">
        <v>7102</v>
      </c>
      <c r="T122" s="74">
        <v>59.240881000000002</v>
      </c>
      <c r="U122" s="74">
        <v>41.558731000000002</v>
      </c>
      <c r="V122" s="74" t="s">
        <v>213</v>
      </c>
      <c r="W122" s="74">
        <v>50.861139000000001</v>
      </c>
      <c r="X122" s="74">
        <v>23.959548999999999</v>
      </c>
      <c r="Y122" s="74">
        <v>19.052026999999999</v>
      </c>
      <c r="Z122" s="74">
        <v>82.401999000000004</v>
      </c>
      <c r="AA122" s="74">
        <v>85.575000000000003</v>
      </c>
      <c r="AB122" s="74">
        <v>99.719179999999994</v>
      </c>
      <c r="AC122" s="74">
        <v>9.1311167999999991</v>
      </c>
      <c r="AD122" s="73">
        <v>16462</v>
      </c>
      <c r="AE122" s="213">
        <v>1.4819264999999999</v>
      </c>
      <c r="AF122" s="213">
        <v>4.9077156999999998</v>
      </c>
      <c r="AH122" s="90">
        <v>2015</v>
      </c>
      <c r="AI122" s="73">
        <v>14345</v>
      </c>
      <c r="AJ122" s="74">
        <v>60.232629000000003</v>
      </c>
      <c r="AK122" s="74">
        <v>48.803187999999999</v>
      </c>
      <c r="AL122" s="74" t="s">
        <v>213</v>
      </c>
      <c r="AM122" s="74">
        <v>59.597459000000001</v>
      </c>
      <c r="AN122" s="74">
        <v>28.252865</v>
      </c>
      <c r="AO122" s="74">
        <v>22.417113000000001</v>
      </c>
      <c r="AP122" s="74">
        <v>80.889509000000004</v>
      </c>
      <c r="AQ122" s="74">
        <v>83.984999999999999</v>
      </c>
      <c r="AR122" s="74">
        <v>99.708070000000006</v>
      </c>
      <c r="AS122" s="74">
        <v>9.0109613999999993</v>
      </c>
      <c r="AT122" s="73">
        <v>38978</v>
      </c>
      <c r="AU122" s="213">
        <v>1.7503742</v>
      </c>
      <c r="AV122" s="213">
        <v>4.3236252000000004</v>
      </c>
      <c r="AW122" s="74">
        <v>1.4020904999999999</v>
      </c>
      <c r="AY122" s="90">
        <v>2015</v>
      </c>
    </row>
    <row r="123" spans="2:51">
      <c r="B123" s="90">
        <v>2016</v>
      </c>
      <c r="C123" s="73">
        <v>7411</v>
      </c>
      <c r="D123" s="74">
        <v>61.742697</v>
      </c>
      <c r="E123" s="74">
        <v>57.644545000000001</v>
      </c>
      <c r="F123" s="74" t="s">
        <v>213</v>
      </c>
      <c r="G123" s="74">
        <v>70.540260000000004</v>
      </c>
      <c r="H123" s="74">
        <v>33.168312999999998</v>
      </c>
      <c r="I123" s="74">
        <v>26.199028999999999</v>
      </c>
      <c r="J123" s="74">
        <v>79.725543000000002</v>
      </c>
      <c r="K123" s="74">
        <v>82.645489999999995</v>
      </c>
      <c r="L123" s="74">
        <v>99.650396999999998</v>
      </c>
      <c r="M123" s="74">
        <v>9.0075965</v>
      </c>
      <c r="N123" s="73">
        <v>22250</v>
      </c>
      <c r="O123" s="213">
        <v>1.9667389</v>
      </c>
      <c r="P123" s="213">
        <v>3.9870694000000002</v>
      </c>
      <c r="R123" s="90">
        <v>2016</v>
      </c>
      <c r="S123" s="73">
        <v>7253</v>
      </c>
      <c r="T123" s="74">
        <v>59.509998000000003</v>
      </c>
      <c r="U123" s="74">
        <v>41.546460000000003</v>
      </c>
      <c r="V123" s="74" t="s">
        <v>213</v>
      </c>
      <c r="W123" s="74">
        <v>50.889397000000002</v>
      </c>
      <c r="X123" s="74">
        <v>23.938796</v>
      </c>
      <c r="Y123" s="74">
        <v>18.982700999999999</v>
      </c>
      <c r="Z123" s="74">
        <v>82.489727999999999</v>
      </c>
      <c r="AA123" s="74">
        <v>85.505510000000001</v>
      </c>
      <c r="AB123" s="74">
        <v>99.670193999999995</v>
      </c>
      <c r="AC123" s="74">
        <v>9.4316069000000002</v>
      </c>
      <c r="AD123" s="73">
        <v>16381</v>
      </c>
      <c r="AE123" s="213">
        <v>1.4510867000000001</v>
      </c>
      <c r="AF123" s="213">
        <v>4.9208447</v>
      </c>
      <c r="AH123" s="90">
        <v>2016</v>
      </c>
      <c r="AI123" s="73">
        <v>14664</v>
      </c>
      <c r="AJ123" s="74">
        <v>60.617818</v>
      </c>
      <c r="AK123" s="74">
        <v>48.503222000000001</v>
      </c>
      <c r="AL123" s="74" t="s">
        <v>213</v>
      </c>
      <c r="AM123" s="74">
        <v>59.299982</v>
      </c>
      <c r="AN123" s="74">
        <v>28.020479999999999</v>
      </c>
      <c r="AO123" s="74">
        <v>22.194623</v>
      </c>
      <c r="AP123" s="74">
        <v>81.092743999999996</v>
      </c>
      <c r="AQ123" s="74">
        <v>84.084209999999999</v>
      </c>
      <c r="AR123" s="74">
        <v>99.660188000000005</v>
      </c>
      <c r="AS123" s="74">
        <v>9.2124441000000008</v>
      </c>
      <c r="AT123" s="73">
        <v>38631</v>
      </c>
      <c r="AU123" s="213">
        <v>1.7091907</v>
      </c>
      <c r="AV123" s="213">
        <v>4.3359627999999999</v>
      </c>
      <c r="AW123" s="74">
        <v>1.3874719</v>
      </c>
      <c r="AY123" s="90">
        <v>2016</v>
      </c>
    </row>
    <row r="124" spans="2:51">
      <c r="B124" s="90">
        <v>2017</v>
      </c>
      <c r="C124" s="73">
        <v>8167</v>
      </c>
      <c r="D124" s="74">
        <v>66.919497000000007</v>
      </c>
      <c r="E124" s="74">
        <v>61.487127999999998</v>
      </c>
      <c r="F124" s="74" t="s">
        <v>213</v>
      </c>
      <c r="G124" s="74">
        <v>75.293418000000003</v>
      </c>
      <c r="H124" s="74">
        <v>35.317861000000001</v>
      </c>
      <c r="I124" s="74">
        <v>27.904876999999999</v>
      </c>
      <c r="J124" s="74">
        <v>79.854536999999993</v>
      </c>
      <c r="K124" s="74">
        <v>82.548689999999993</v>
      </c>
      <c r="L124" s="74">
        <v>99.621859000000001</v>
      </c>
      <c r="M124" s="74">
        <v>9.7732303999999992</v>
      </c>
      <c r="N124" s="73">
        <v>23518</v>
      </c>
      <c r="O124" s="213">
        <v>2.0469927000000001</v>
      </c>
      <c r="P124" s="213">
        <v>4.1721069999999996</v>
      </c>
      <c r="R124" s="90">
        <v>2017</v>
      </c>
      <c r="S124" s="73">
        <v>7945</v>
      </c>
      <c r="T124" s="74">
        <v>64.124365999999995</v>
      </c>
      <c r="U124" s="74">
        <v>44.670788999999999</v>
      </c>
      <c r="V124" s="74" t="s">
        <v>213</v>
      </c>
      <c r="W124" s="74">
        <v>54.632047999999998</v>
      </c>
      <c r="X124" s="74">
        <v>25.749535000000002</v>
      </c>
      <c r="Y124" s="74">
        <v>20.401339</v>
      </c>
      <c r="Z124" s="74">
        <v>82.365684999999999</v>
      </c>
      <c r="AA124" s="74">
        <v>85.4</v>
      </c>
      <c r="AB124" s="74">
        <v>99.586361999999994</v>
      </c>
      <c r="AC124" s="74">
        <v>10.123727000000001</v>
      </c>
      <c r="AD124" s="73">
        <v>18652</v>
      </c>
      <c r="AE124" s="213">
        <v>1.6261407000000001</v>
      </c>
      <c r="AF124" s="213">
        <v>5.5664484999999999</v>
      </c>
      <c r="AH124" s="90">
        <v>2017</v>
      </c>
      <c r="AI124" s="73">
        <v>16112</v>
      </c>
      <c r="AJ124" s="74">
        <v>65.511375000000001</v>
      </c>
      <c r="AK124" s="74">
        <v>51.956015999999998</v>
      </c>
      <c r="AL124" s="74" t="s">
        <v>213</v>
      </c>
      <c r="AM124" s="74">
        <v>63.506238000000003</v>
      </c>
      <c r="AN124" s="74">
        <v>29.984480000000001</v>
      </c>
      <c r="AO124" s="74">
        <v>23.740013000000001</v>
      </c>
      <c r="AP124" s="74">
        <v>81.092731999999998</v>
      </c>
      <c r="AQ124" s="74">
        <v>84.013999999999996</v>
      </c>
      <c r="AR124" s="74">
        <v>99.604352000000006</v>
      </c>
      <c r="AS124" s="74">
        <v>9.9429785000000006</v>
      </c>
      <c r="AT124" s="73">
        <v>42170</v>
      </c>
      <c r="AU124" s="213">
        <v>1.8367404000000001</v>
      </c>
      <c r="AV124" s="213">
        <v>4.6919418000000004</v>
      </c>
      <c r="AW124" s="74">
        <v>1.3764505</v>
      </c>
      <c r="AY124" s="90">
        <v>2017</v>
      </c>
    </row>
    <row r="125" spans="2:51">
      <c r="B125" s="90">
        <v>2018</v>
      </c>
      <c r="C125" s="73">
        <v>7461</v>
      </c>
      <c r="D125" s="74">
        <v>60.210444000000003</v>
      </c>
      <c r="E125" s="74">
        <v>54.461097000000002</v>
      </c>
      <c r="F125" s="74" t="s">
        <v>213</v>
      </c>
      <c r="G125" s="74">
        <v>66.694395</v>
      </c>
      <c r="H125" s="74">
        <v>31.353162999999999</v>
      </c>
      <c r="I125" s="74">
        <v>24.812147</v>
      </c>
      <c r="J125" s="74">
        <v>79.850555999999997</v>
      </c>
      <c r="K125" s="74">
        <v>82.480080000000001</v>
      </c>
      <c r="L125" s="74">
        <v>99.586224999999999</v>
      </c>
      <c r="M125" s="74">
        <v>8.9599019999999996</v>
      </c>
      <c r="N125" s="73">
        <v>21938</v>
      </c>
      <c r="O125" s="213">
        <v>1.882773</v>
      </c>
      <c r="P125" s="213">
        <v>3.9303930999999999</v>
      </c>
      <c r="R125" s="90">
        <v>2018</v>
      </c>
      <c r="S125" s="73">
        <v>7042</v>
      </c>
      <c r="T125" s="74">
        <v>55.999532000000002</v>
      </c>
      <c r="U125" s="74">
        <v>38.735185000000001</v>
      </c>
      <c r="V125" s="74" t="s">
        <v>213</v>
      </c>
      <c r="W125" s="74">
        <v>47.393121999999998</v>
      </c>
      <c r="X125" s="74">
        <v>22.407620000000001</v>
      </c>
      <c r="Y125" s="74">
        <v>17.870252000000001</v>
      </c>
      <c r="Z125" s="74">
        <v>82.326328000000004</v>
      </c>
      <c r="AA125" s="74">
        <v>85.261409999999998</v>
      </c>
      <c r="AB125" s="74">
        <v>99.702675999999997</v>
      </c>
      <c r="AC125" s="74">
        <v>9.1661677000000008</v>
      </c>
      <c r="AD125" s="73">
        <v>16398</v>
      </c>
      <c r="AE125" s="213">
        <v>1.4093989</v>
      </c>
      <c r="AF125" s="213">
        <v>4.9755440000000002</v>
      </c>
      <c r="AH125" s="90">
        <v>2018</v>
      </c>
      <c r="AI125" s="73">
        <v>14503</v>
      </c>
      <c r="AJ125" s="74">
        <v>58.089508000000002</v>
      </c>
      <c r="AK125" s="74">
        <v>45.559412000000002</v>
      </c>
      <c r="AL125" s="74" t="s">
        <v>213</v>
      </c>
      <c r="AM125" s="74">
        <v>55.695228</v>
      </c>
      <c r="AN125" s="74">
        <v>26.372888</v>
      </c>
      <c r="AO125" s="74">
        <v>20.960645</v>
      </c>
      <c r="AP125" s="74">
        <v>81.052678999999998</v>
      </c>
      <c r="AQ125" s="74">
        <v>83.798060000000007</v>
      </c>
      <c r="AR125" s="74">
        <v>99.642734000000004</v>
      </c>
      <c r="AS125" s="74">
        <v>9.0588830999999992</v>
      </c>
      <c r="AT125" s="73">
        <v>38336</v>
      </c>
      <c r="AU125" s="213">
        <v>1.646261</v>
      </c>
      <c r="AV125" s="213">
        <v>4.3184057999999999</v>
      </c>
      <c r="AW125" s="74">
        <v>1.4059851999999999</v>
      </c>
      <c r="AY125" s="90">
        <v>2018</v>
      </c>
    </row>
    <row r="126" spans="2:51">
      <c r="B126" s="90">
        <v>2019</v>
      </c>
      <c r="C126" s="73">
        <v>7958</v>
      </c>
      <c r="D126" s="74">
        <v>63.262571000000001</v>
      </c>
      <c r="E126" s="74">
        <v>56.272545999999998</v>
      </c>
      <c r="F126" s="74" t="s">
        <v>213</v>
      </c>
      <c r="G126" s="74">
        <v>68.994850999999997</v>
      </c>
      <c r="H126" s="74">
        <v>32.358615</v>
      </c>
      <c r="I126" s="74">
        <v>25.586382</v>
      </c>
      <c r="J126" s="74">
        <v>80.054158999999999</v>
      </c>
      <c r="K126" s="74">
        <v>82.44</v>
      </c>
      <c r="L126" s="74">
        <v>99.686835000000002</v>
      </c>
      <c r="M126" s="74">
        <v>9.1800479999999993</v>
      </c>
      <c r="N126" s="73">
        <v>22408</v>
      </c>
      <c r="O126" s="213">
        <v>1.8976005</v>
      </c>
      <c r="P126" s="213">
        <v>3.8818535999999999</v>
      </c>
      <c r="R126" s="90">
        <v>2019</v>
      </c>
      <c r="S126" s="73">
        <v>7970</v>
      </c>
      <c r="T126" s="74">
        <v>62.456415</v>
      </c>
      <c r="U126" s="74">
        <v>42.645375999999999</v>
      </c>
      <c r="V126" s="74" t="s">
        <v>213</v>
      </c>
      <c r="W126" s="74">
        <v>52.287570000000002</v>
      </c>
      <c r="X126" s="74">
        <v>24.560865</v>
      </c>
      <c r="Y126" s="74">
        <v>19.543520000000001</v>
      </c>
      <c r="Z126" s="74">
        <v>82.516561999999993</v>
      </c>
      <c r="AA126" s="74">
        <v>85.433570000000003</v>
      </c>
      <c r="AB126" s="74">
        <v>99.649912</v>
      </c>
      <c r="AC126" s="74">
        <v>9.9782156999999998</v>
      </c>
      <c r="AD126" s="73">
        <v>18338</v>
      </c>
      <c r="AE126" s="213">
        <v>1.5551557</v>
      </c>
      <c r="AF126" s="213">
        <v>5.4627455999999999</v>
      </c>
      <c r="AH126" s="90">
        <v>2019</v>
      </c>
      <c r="AI126" s="73">
        <v>15928</v>
      </c>
      <c r="AJ126" s="74">
        <v>62.856605000000002</v>
      </c>
      <c r="AK126" s="74">
        <v>48.625863000000003</v>
      </c>
      <c r="AL126" s="74" t="s">
        <v>213</v>
      </c>
      <c r="AM126" s="74">
        <v>59.563727</v>
      </c>
      <c r="AN126" s="74">
        <v>28.046485000000001</v>
      </c>
      <c r="AO126" s="74">
        <v>22.255230000000001</v>
      </c>
      <c r="AP126" s="74">
        <v>81.286287999999999</v>
      </c>
      <c r="AQ126" s="74">
        <v>83.894049999999993</v>
      </c>
      <c r="AR126" s="74">
        <v>99.668356000000003</v>
      </c>
      <c r="AS126" s="74">
        <v>9.5628054000000002</v>
      </c>
      <c r="AT126" s="73">
        <v>40746</v>
      </c>
      <c r="AU126" s="213">
        <v>1.7265003999999999</v>
      </c>
      <c r="AV126" s="213">
        <v>4.4631531999999998</v>
      </c>
      <c r="AW126" s="74">
        <v>1.3195463000000001</v>
      </c>
      <c r="AY126" s="90">
        <v>2019</v>
      </c>
    </row>
    <row r="127" spans="2:51">
      <c r="B127" s="90">
        <v>2020</v>
      </c>
      <c r="C127" s="73">
        <v>6634</v>
      </c>
      <c r="D127" s="74">
        <v>52.109979000000003</v>
      </c>
      <c r="E127" s="74">
        <v>45.087963000000002</v>
      </c>
      <c r="F127" s="74" t="s">
        <v>213</v>
      </c>
      <c r="G127" s="74">
        <v>55.251170999999999</v>
      </c>
      <c r="H127" s="74">
        <v>25.943511999999998</v>
      </c>
      <c r="I127" s="74">
        <v>20.505856999999999</v>
      </c>
      <c r="J127" s="74">
        <v>80.072666999999996</v>
      </c>
      <c r="K127" s="74">
        <v>82.224890000000002</v>
      </c>
      <c r="L127" s="74">
        <v>99.490101999999993</v>
      </c>
      <c r="M127" s="74">
        <v>7.8427199999999999</v>
      </c>
      <c r="N127" s="73">
        <v>17867</v>
      </c>
      <c r="O127" s="213">
        <v>1.498535</v>
      </c>
      <c r="P127" s="213">
        <v>3.2233331000000001</v>
      </c>
      <c r="R127" s="90">
        <v>2020</v>
      </c>
      <c r="S127" s="73">
        <v>5915</v>
      </c>
      <c r="T127" s="74">
        <v>45.765715999999998</v>
      </c>
      <c r="U127" s="74">
        <v>31.204584000000001</v>
      </c>
      <c r="V127" s="74" t="s">
        <v>213</v>
      </c>
      <c r="W127" s="74">
        <v>38.062286</v>
      </c>
      <c r="X127" s="74">
        <v>18.154795</v>
      </c>
      <c r="Y127" s="74">
        <v>14.423658</v>
      </c>
      <c r="Z127" s="74">
        <v>81.785291999999998</v>
      </c>
      <c r="AA127" s="74">
        <v>84.251220000000004</v>
      </c>
      <c r="AB127" s="74">
        <v>99.730231000000003</v>
      </c>
      <c r="AC127" s="74">
        <v>7.7106579999999996</v>
      </c>
      <c r="AD127" s="73">
        <v>14129</v>
      </c>
      <c r="AE127" s="213">
        <v>1.1853043000000001</v>
      </c>
      <c r="AF127" s="213">
        <v>4.3330256</v>
      </c>
      <c r="AH127" s="90">
        <v>2020</v>
      </c>
      <c r="AI127" s="73">
        <v>12549</v>
      </c>
      <c r="AJ127" s="74">
        <v>48.913891</v>
      </c>
      <c r="AK127" s="74">
        <v>37.235393999999999</v>
      </c>
      <c r="AL127" s="74" t="s">
        <v>213</v>
      </c>
      <c r="AM127" s="74">
        <v>45.472244000000003</v>
      </c>
      <c r="AN127" s="74">
        <v>21.602647000000001</v>
      </c>
      <c r="AO127" s="74">
        <v>17.123345</v>
      </c>
      <c r="AP127" s="74">
        <v>80.879981000000001</v>
      </c>
      <c r="AQ127" s="74">
        <v>83.134330000000006</v>
      </c>
      <c r="AR127" s="74">
        <v>99.603143000000003</v>
      </c>
      <c r="AS127" s="74">
        <v>7.7799132000000002</v>
      </c>
      <c r="AT127" s="73">
        <v>31996</v>
      </c>
      <c r="AU127" s="213">
        <v>1.3419382</v>
      </c>
      <c r="AV127" s="213">
        <v>3.6343437999999999</v>
      </c>
      <c r="AW127" s="74">
        <v>1.4449147</v>
      </c>
      <c r="AY127" s="90">
        <v>2020</v>
      </c>
    </row>
    <row r="128" spans="2:51">
      <c r="B128" s="90">
        <v>2021</v>
      </c>
      <c r="C128" s="73">
        <v>7027</v>
      </c>
      <c r="D128" s="74">
        <v>55.115532000000002</v>
      </c>
      <c r="E128" s="74">
        <v>46.045307999999999</v>
      </c>
      <c r="F128" s="74" t="s">
        <v>213</v>
      </c>
      <c r="G128" s="74">
        <v>56.421906999999997</v>
      </c>
      <c r="H128" s="74">
        <v>26.408646000000001</v>
      </c>
      <c r="I128" s="74">
        <v>20.812062000000001</v>
      </c>
      <c r="J128" s="74">
        <v>80.361463000000001</v>
      </c>
      <c r="K128" s="74">
        <v>82.387870000000007</v>
      </c>
      <c r="L128" s="74">
        <v>99.631362999999993</v>
      </c>
      <c r="M128" s="74">
        <v>7.8600911</v>
      </c>
      <c r="N128" s="73">
        <v>17571</v>
      </c>
      <c r="O128" s="213">
        <v>1.4761873000000001</v>
      </c>
      <c r="P128" s="213">
        <v>3.1477287999999999</v>
      </c>
      <c r="R128" s="90">
        <v>2021</v>
      </c>
      <c r="S128" s="73">
        <v>6513</v>
      </c>
      <c r="T128" s="74">
        <v>50.338149999999999</v>
      </c>
      <c r="U128" s="74">
        <v>33.349429000000001</v>
      </c>
      <c r="V128" s="74" t="s">
        <v>213</v>
      </c>
      <c r="W128" s="74">
        <v>40.735957999999997</v>
      </c>
      <c r="X128" s="74">
        <v>19.314951000000001</v>
      </c>
      <c r="Y128" s="74">
        <v>15.326663</v>
      </c>
      <c r="Z128" s="74">
        <v>81.999846000000005</v>
      </c>
      <c r="AA128" s="74">
        <v>84.345070000000007</v>
      </c>
      <c r="AB128" s="74">
        <v>99.587155999999993</v>
      </c>
      <c r="AC128" s="74">
        <v>7.9361018000000003</v>
      </c>
      <c r="AD128" s="73">
        <v>14728</v>
      </c>
      <c r="AE128" s="213">
        <v>1.2378286000000001</v>
      </c>
      <c r="AF128" s="213">
        <v>4.3969692</v>
      </c>
      <c r="AH128" s="90">
        <v>2021</v>
      </c>
      <c r="AI128" s="73">
        <v>13540</v>
      </c>
      <c r="AJ128" s="74">
        <v>52.709274000000001</v>
      </c>
      <c r="AK128" s="74">
        <v>38.913415999999998</v>
      </c>
      <c r="AL128" s="74" t="s">
        <v>213</v>
      </c>
      <c r="AM128" s="74">
        <v>47.561943999999997</v>
      </c>
      <c r="AN128" s="74">
        <v>22.476111</v>
      </c>
      <c r="AO128" s="74">
        <v>17.775359999999999</v>
      </c>
      <c r="AP128" s="74">
        <v>81.149557000000001</v>
      </c>
      <c r="AQ128" s="74">
        <v>83.244590000000002</v>
      </c>
      <c r="AR128" s="74">
        <v>99.610093000000006</v>
      </c>
      <c r="AS128" s="74">
        <v>7.8964711000000003</v>
      </c>
      <c r="AT128" s="73">
        <v>32299</v>
      </c>
      <c r="AU128" s="213">
        <v>1.3570314999999999</v>
      </c>
      <c r="AV128" s="213">
        <v>3.6162209000000001</v>
      </c>
      <c r="AW128" s="74">
        <v>1.3806925000000001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t="s">
        <v>24</v>
      </c>
      <c r="D86" s="73" t="s">
        <v>24</v>
      </c>
      <c r="E86" s="73" t="s">
        <v>24</v>
      </c>
      <c r="F86" s="73" t="s">
        <v>24</v>
      </c>
      <c r="G86" s="73" t="s">
        <v>24</v>
      </c>
      <c r="H86" s="73" t="s">
        <v>24</v>
      </c>
      <c r="I86" s="73" t="s">
        <v>24</v>
      </c>
      <c r="J86" s="73" t="s">
        <v>24</v>
      </c>
      <c r="K86" s="73" t="s">
        <v>24</v>
      </c>
      <c r="L86" s="73" t="s">
        <v>24</v>
      </c>
      <c r="M86" s="73" t="s">
        <v>24</v>
      </c>
      <c r="N86" s="73" t="s">
        <v>24</v>
      </c>
      <c r="O86" s="73" t="s">
        <v>24</v>
      </c>
      <c r="P86" s="73" t="s">
        <v>24</v>
      </c>
      <c r="Q86" s="73" t="s">
        <v>24</v>
      </c>
      <c r="R86" s="73" t="s">
        <v>24</v>
      </c>
      <c r="S86" s="73" t="s">
        <v>24</v>
      </c>
      <c r="T86" s="73" t="s">
        <v>24</v>
      </c>
      <c r="U86" s="73" t="s">
        <v>24</v>
      </c>
      <c r="V86" s="73" t="s">
        <v>24</v>
      </c>
      <c r="X86" s="89">
        <v>1979</v>
      </c>
      <c r="Y86" s="73" t="s">
        <v>24</v>
      </c>
      <c r="Z86" s="73" t="s">
        <v>24</v>
      </c>
      <c r="AA86" s="73" t="s">
        <v>24</v>
      </c>
      <c r="AB86" s="73" t="s">
        <v>24</v>
      </c>
      <c r="AC86" s="73" t="s">
        <v>24</v>
      </c>
      <c r="AD86" s="73" t="s">
        <v>24</v>
      </c>
      <c r="AE86" s="73" t="s">
        <v>24</v>
      </c>
      <c r="AF86" s="73" t="s">
        <v>24</v>
      </c>
      <c r="AG86" s="73" t="s">
        <v>24</v>
      </c>
      <c r="AH86" s="73" t="s">
        <v>24</v>
      </c>
      <c r="AI86" s="73" t="s">
        <v>24</v>
      </c>
      <c r="AJ86" s="73" t="s">
        <v>24</v>
      </c>
      <c r="AK86" s="73" t="s">
        <v>24</v>
      </c>
      <c r="AL86" s="73" t="s">
        <v>24</v>
      </c>
      <c r="AM86" s="73" t="s">
        <v>24</v>
      </c>
      <c r="AN86" s="73" t="s">
        <v>24</v>
      </c>
      <c r="AO86" s="73" t="s">
        <v>24</v>
      </c>
      <c r="AP86" s="73" t="s">
        <v>24</v>
      </c>
      <c r="AQ86" s="73" t="s">
        <v>24</v>
      </c>
      <c r="AR86" s="73" t="s">
        <v>24</v>
      </c>
      <c r="AT86" s="89">
        <v>1979</v>
      </c>
      <c r="AU86" s="73" t="s">
        <v>24</v>
      </c>
      <c r="AV86" s="73" t="s">
        <v>24</v>
      </c>
      <c r="AW86" s="73" t="s">
        <v>24</v>
      </c>
      <c r="AX86" s="73" t="s">
        <v>24</v>
      </c>
      <c r="AY86" s="73" t="s">
        <v>24</v>
      </c>
      <c r="AZ86" s="73" t="s">
        <v>24</v>
      </c>
      <c r="BA86" s="73" t="s">
        <v>24</v>
      </c>
      <c r="BB86" s="73" t="s">
        <v>24</v>
      </c>
      <c r="BC86" s="73" t="s">
        <v>24</v>
      </c>
      <c r="BD86" s="73" t="s">
        <v>24</v>
      </c>
      <c r="BE86" s="73" t="s">
        <v>24</v>
      </c>
      <c r="BF86" s="73" t="s">
        <v>24</v>
      </c>
      <c r="BG86" s="73" t="s">
        <v>24</v>
      </c>
      <c r="BH86" s="73" t="s">
        <v>24</v>
      </c>
      <c r="BI86" s="73" t="s">
        <v>24</v>
      </c>
      <c r="BJ86" s="73" t="s">
        <v>24</v>
      </c>
      <c r="BK86" s="73" t="s">
        <v>24</v>
      </c>
      <c r="BL86" s="73" t="s">
        <v>24</v>
      </c>
      <c r="BM86" s="73" t="s">
        <v>24</v>
      </c>
      <c r="BN86" s="73" t="s">
        <v>24</v>
      </c>
      <c r="BP86" s="89">
        <v>1979</v>
      </c>
    </row>
    <row r="87" spans="2:68">
      <c r="B87" s="89">
        <v>1980</v>
      </c>
      <c r="C87" s="73" t="s">
        <v>24</v>
      </c>
      <c r="D87" s="73" t="s">
        <v>24</v>
      </c>
      <c r="E87" s="73" t="s">
        <v>24</v>
      </c>
      <c r="F87" s="73" t="s">
        <v>24</v>
      </c>
      <c r="G87" s="73" t="s">
        <v>24</v>
      </c>
      <c r="H87" s="73" t="s">
        <v>24</v>
      </c>
      <c r="I87" s="73" t="s">
        <v>24</v>
      </c>
      <c r="J87" s="73" t="s">
        <v>24</v>
      </c>
      <c r="K87" s="73" t="s">
        <v>24</v>
      </c>
      <c r="L87" s="73" t="s">
        <v>24</v>
      </c>
      <c r="M87" s="73" t="s">
        <v>24</v>
      </c>
      <c r="N87" s="73" t="s">
        <v>24</v>
      </c>
      <c r="O87" s="73" t="s">
        <v>24</v>
      </c>
      <c r="P87" s="73" t="s">
        <v>24</v>
      </c>
      <c r="Q87" s="73" t="s">
        <v>24</v>
      </c>
      <c r="R87" s="73" t="s">
        <v>24</v>
      </c>
      <c r="S87" s="73" t="s">
        <v>24</v>
      </c>
      <c r="T87" s="73" t="s">
        <v>24</v>
      </c>
      <c r="U87" s="73" t="s">
        <v>24</v>
      </c>
      <c r="V87" s="73" t="s">
        <v>24</v>
      </c>
      <c r="X87" s="89">
        <v>1980</v>
      </c>
      <c r="Y87" s="73" t="s">
        <v>24</v>
      </c>
      <c r="Z87" s="73" t="s">
        <v>24</v>
      </c>
      <c r="AA87" s="73" t="s">
        <v>24</v>
      </c>
      <c r="AB87" s="73" t="s">
        <v>24</v>
      </c>
      <c r="AC87" s="73" t="s">
        <v>24</v>
      </c>
      <c r="AD87" s="73" t="s">
        <v>24</v>
      </c>
      <c r="AE87" s="73" t="s">
        <v>24</v>
      </c>
      <c r="AF87" s="73" t="s">
        <v>24</v>
      </c>
      <c r="AG87" s="73" t="s">
        <v>24</v>
      </c>
      <c r="AH87" s="73" t="s">
        <v>24</v>
      </c>
      <c r="AI87" s="73" t="s">
        <v>24</v>
      </c>
      <c r="AJ87" s="73" t="s">
        <v>24</v>
      </c>
      <c r="AK87" s="73" t="s">
        <v>24</v>
      </c>
      <c r="AL87" s="73" t="s">
        <v>24</v>
      </c>
      <c r="AM87" s="73" t="s">
        <v>24</v>
      </c>
      <c r="AN87" s="73" t="s">
        <v>24</v>
      </c>
      <c r="AO87" s="73" t="s">
        <v>24</v>
      </c>
      <c r="AP87" s="73" t="s">
        <v>24</v>
      </c>
      <c r="AQ87" s="73" t="s">
        <v>24</v>
      </c>
      <c r="AR87" s="73" t="s">
        <v>24</v>
      </c>
      <c r="AT87" s="89">
        <v>1980</v>
      </c>
      <c r="AU87" s="73" t="s">
        <v>24</v>
      </c>
      <c r="AV87" s="73" t="s">
        <v>24</v>
      </c>
      <c r="AW87" s="73" t="s">
        <v>24</v>
      </c>
      <c r="AX87" s="73" t="s">
        <v>24</v>
      </c>
      <c r="AY87" s="73" t="s">
        <v>24</v>
      </c>
      <c r="AZ87" s="73" t="s">
        <v>24</v>
      </c>
      <c r="BA87" s="73" t="s">
        <v>24</v>
      </c>
      <c r="BB87" s="73" t="s">
        <v>24</v>
      </c>
      <c r="BC87" s="73" t="s">
        <v>24</v>
      </c>
      <c r="BD87" s="73" t="s">
        <v>24</v>
      </c>
      <c r="BE87" s="73" t="s">
        <v>24</v>
      </c>
      <c r="BF87" s="73" t="s">
        <v>24</v>
      </c>
      <c r="BG87" s="73" t="s">
        <v>24</v>
      </c>
      <c r="BH87" s="73" t="s">
        <v>24</v>
      </c>
      <c r="BI87" s="73" t="s">
        <v>24</v>
      </c>
      <c r="BJ87" s="73" t="s">
        <v>24</v>
      </c>
      <c r="BK87" s="73" t="s">
        <v>24</v>
      </c>
      <c r="BL87" s="73" t="s">
        <v>24</v>
      </c>
      <c r="BM87" s="73" t="s">
        <v>24</v>
      </c>
      <c r="BN87" s="73" t="s">
        <v>24</v>
      </c>
      <c r="BP87" s="89">
        <v>1980</v>
      </c>
    </row>
    <row r="88" spans="2:68">
      <c r="B88" s="89">
        <v>1981</v>
      </c>
      <c r="C88" s="73" t="s">
        <v>24</v>
      </c>
      <c r="D88" s="73" t="s">
        <v>24</v>
      </c>
      <c r="E88" s="73" t="s">
        <v>24</v>
      </c>
      <c r="F88" s="73" t="s">
        <v>24</v>
      </c>
      <c r="G88" s="73" t="s">
        <v>24</v>
      </c>
      <c r="H88" s="73" t="s">
        <v>24</v>
      </c>
      <c r="I88" s="73" t="s">
        <v>24</v>
      </c>
      <c r="J88" s="73" t="s">
        <v>24</v>
      </c>
      <c r="K88" s="73" t="s">
        <v>24</v>
      </c>
      <c r="L88" s="73" t="s">
        <v>24</v>
      </c>
      <c r="M88" s="73" t="s">
        <v>24</v>
      </c>
      <c r="N88" s="73" t="s">
        <v>24</v>
      </c>
      <c r="O88" s="73" t="s">
        <v>24</v>
      </c>
      <c r="P88" s="73" t="s">
        <v>24</v>
      </c>
      <c r="Q88" s="73" t="s">
        <v>24</v>
      </c>
      <c r="R88" s="73" t="s">
        <v>24</v>
      </c>
      <c r="S88" s="73" t="s">
        <v>24</v>
      </c>
      <c r="T88" s="73" t="s">
        <v>24</v>
      </c>
      <c r="U88" s="73" t="s">
        <v>24</v>
      </c>
      <c r="V88" s="73" t="s">
        <v>24</v>
      </c>
      <c r="X88" s="89">
        <v>1981</v>
      </c>
      <c r="Y88" s="73" t="s">
        <v>24</v>
      </c>
      <c r="Z88" s="73" t="s">
        <v>24</v>
      </c>
      <c r="AA88" s="73" t="s">
        <v>24</v>
      </c>
      <c r="AB88" s="73" t="s">
        <v>24</v>
      </c>
      <c r="AC88" s="73" t="s">
        <v>24</v>
      </c>
      <c r="AD88" s="73" t="s">
        <v>24</v>
      </c>
      <c r="AE88" s="73" t="s">
        <v>24</v>
      </c>
      <c r="AF88" s="73" t="s">
        <v>24</v>
      </c>
      <c r="AG88" s="73" t="s">
        <v>24</v>
      </c>
      <c r="AH88" s="73" t="s">
        <v>24</v>
      </c>
      <c r="AI88" s="73" t="s">
        <v>24</v>
      </c>
      <c r="AJ88" s="73" t="s">
        <v>24</v>
      </c>
      <c r="AK88" s="73" t="s">
        <v>24</v>
      </c>
      <c r="AL88" s="73" t="s">
        <v>24</v>
      </c>
      <c r="AM88" s="73" t="s">
        <v>24</v>
      </c>
      <c r="AN88" s="73" t="s">
        <v>24</v>
      </c>
      <c r="AO88" s="73" t="s">
        <v>24</v>
      </c>
      <c r="AP88" s="73" t="s">
        <v>24</v>
      </c>
      <c r="AQ88" s="73" t="s">
        <v>24</v>
      </c>
      <c r="AR88" s="73" t="s">
        <v>24</v>
      </c>
      <c r="AT88" s="89">
        <v>1981</v>
      </c>
      <c r="AU88" s="73" t="s">
        <v>24</v>
      </c>
      <c r="AV88" s="73" t="s">
        <v>24</v>
      </c>
      <c r="AW88" s="73" t="s">
        <v>24</v>
      </c>
      <c r="AX88" s="73" t="s">
        <v>24</v>
      </c>
      <c r="AY88" s="73" t="s">
        <v>24</v>
      </c>
      <c r="AZ88" s="73" t="s">
        <v>24</v>
      </c>
      <c r="BA88" s="73" t="s">
        <v>24</v>
      </c>
      <c r="BB88" s="73" t="s">
        <v>24</v>
      </c>
      <c r="BC88" s="73" t="s">
        <v>24</v>
      </c>
      <c r="BD88" s="73" t="s">
        <v>24</v>
      </c>
      <c r="BE88" s="73" t="s">
        <v>24</v>
      </c>
      <c r="BF88" s="73" t="s">
        <v>24</v>
      </c>
      <c r="BG88" s="73" t="s">
        <v>24</v>
      </c>
      <c r="BH88" s="73" t="s">
        <v>24</v>
      </c>
      <c r="BI88" s="73" t="s">
        <v>24</v>
      </c>
      <c r="BJ88" s="73" t="s">
        <v>24</v>
      </c>
      <c r="BK88" s="73" t="s">
        <v>24</v>
      </c>
      <c r="BL88" s="73" t="s">
        <v>24</v>
      </c>
      <c r="BM88" s="73" t="s">
        <v>24</v>
      </c>
      <c r="BN88" s="73" t="s">
        <v>24</v>
      </c>
      <c r="BP88" s="89">
        <v>1981</v>
      </c>
    </row>
    <row r="89" spans="2:68">
      <c r="B89" s="89">
        <v>1982</v>
      </c>
      <c r="C89" s="73" t="s">
        <v>24</v>
      </c>
      <c r="D89" s="73" t="s">
        <v>24</v>
      </c>
      <c r="E89" s="73" t="s">
        <v>24</v>
      </c>
      <c r="F89" s="73" t="s">
        <v>24</v>
      </c>
      <c r="G89" s="73" t="s">
        <v>24</v>
      </c>
      <c r="H89" s="73" t="s">
        <v>24</v>
      </c>
      <c r="I89" s="73" t="s">
        <v>24</v>
      </c>
      <c r="J89" s="73" t="s">
        <v>24</v>
      </c>
      <c r="K89" s="73" t="s">
        <v>24</v>
      </c>
      <c r="L89" s="73" t="s">
        <v>24</v>
      </c>
      <c r="M89" s="73" t="s">
        <v>24</v>
      </c>
      <c r="N89" s="73" t="s">
        <v>24</v>
      </c>
      <c r="O89" s="73" t="s">
        <v>24</v>
      </c>
      <c r="P89" s="73" t="s">
        <v>24</v>
      </c>
      <c r="Q89" s="73" t="s">
        <v>24</v>
      </c>
      <c r="R89" s="73" t="s">
        <v>24</v>
      </c>
      <c r="S89" s="73" t="s">
        <v>24</v>
      </c>
      <c r="T89" s="73" t="s">
        <v>24</v>
      </c>
      <c r="U89" s="73" t="s">
        <v>24</v>
      </c>
      <c r="V89" s="73" t="s">
        <v>24</v>
      </c>
      <c r="X89" s="89">
        <v>1982</v>
      </c>
      <c r="Y89" s="73" t="s">
        <v>24</v>
      </c>
      <c r="Z89" s="73" t="s">
        <v>24</v>
      </c>
      <c r="AA89" s="73" t="s">
        <v>24</v>
      </c>
      <c r="AB89" s="73" t="s">
        <v>24</v>
      </c>
      <c r="AC89" s="73" t="s">
        <v>24</v>
      </c>
      <c r="AD89" s="73" t="s">
        <v>24</v>
      </c>
      <c r="AE89" s="73" t="s">
        <v>24</v>
      </c>
      <c r="AF89" s="73" t="s">
        <v>24</v>
      </c>
      <c r="AG89" s="73" t="s">
        <v>24</v>
      </c>
      <c r="AH89" s="73" t="s">
        <v>24</v>
      </c>
      <c r="AI89" s="73" t="s">
        <v>24</v>
      </c>
      <c r="AJ89" s="73" t="s">
        <v>24</v>
      </c>
      <c r="AK89" s="73" t="s">
        <v>24</v>
      </c>
      <c r="AL89" s="73" t="s">
        <v>24</v>
      </c>
      <c r="AM89" s="73" t="s">
        <v>24</v>
      </c>
      <c r="AN89" s="73" t="s">
        <v>24</v>
      </c>
      <c r="AO89" s="73" t="s">
        <v>24</v>
      </c>
      <c r="AP89" s="73" t="s">
        <v>24</v>
      </c>
      <c r="AQ89" s="73" t="s">
        <v>24</v>
      </c>
      <c r="AR89" s="73" t="s">
        <v>24</v>
      </c>
      <c r="AT89" s="89">
        <v>1982</v>
      </c>
      <c r="AU89" s="73" t="s">
        <v>24</v>
      </c>
      <c r="AV89" s="73" t="s">
        <v>24</v>
      </c>
      <c r="AW89" s="73" t="s">
        <v>24</v>
      </c>
      <c r="AX89" s="73" t="s">
        <v>24</v>
      </c>
      <c r="AY89" s="73" t="s">
        <v>24</v>
      </c>
      <c r="AZ89" s="73" t="s">
        <v>24</v>
      </c>
      <c r="BA89" s="73" t="s">
        <v>24</v>
      </c>
      <c r="BB89" s="73" t="s">
        <v>24</v>
      </c>
      <c r="BC89" s="73" t="s">
        <v>24</v>
      </c>
      <c r="BD89" s="73" t="s">
        <v>24</v>
      </c>
      <c r="BE89" s="73" t="s">
        <v>24</v>
      </c>
      <c r="BF89" s="73" t="s">
        <v>24</v>
      </c>
      <c r="BG89" s="73" t="s">
        <v>24</v>
      </c>
      <c r="BH89" s="73" t="s">
        <v>24</v>
      </c>
      <c r="BI89" s="73" t="s">
        <v>24</v>
      </c>
      <c r="BJ89" s="73" t="s">
        <v>24</v>
      </c>
      <c r="BK89" s="73" t="s">
        <v>24</v>
      </c>
      <c r="BL89" s="73" t="s">
        <v>24</v>
      </c>
      <c r="BM89" s="73" t="s">
        <v>24</v>
      </c>
      <c r="BN89" s="73" t="s">
        <v>24</v>
      </c>
      <c r="BP89" s="89">
        <v>1982</v>
      </c>
    </row>
    <row r="90" spans="2:68">
      <c r="B90" s="89">
        <v>1983</v>
      </c>
      <c r="C90" s="73" t="s">
        <v>24</v>
      </c>
      <c r="D90" s="73" t="s">
        <v>24</v>
      </c>
      <c r="E90" s="73" t="s">
        <v>24</v>
      </c>
      <c r="F90" s="73" t="s">
        <v>24</v>
      </c>
      <c r="G90" s="73" t="s">
        <v>24</v>
      </c>
      <c r="H90" s="73" t="s">
        <v>24</v>
      </c>
      <c r="I90" s="73" t="s">
        <v>24</v>
      </c>
      <c r="J90" s="73" t="s">
        <v>24</v>
      </c>
      <c r="K90" s="73" t="s">
        <v>24</v>
      </c>
      <c r="L90" s="73" t="s">
        <v>24</v>
      </c>
      <c r="M90" s="73" t="s">
        <v>24</v>
      </c>
      <c r="N90" s="73" t="s">
        <v>24</v>
      </c>
      <c r="O90" s="73" t="s">
        <v>24</v>
      </c>
      <c r="P90" s="73" t="s">
        <v>24</v>
      </c>
      <c r="Q90" s="73" t="s">
        <v>24</v>
      </c>
      <c r="R90" s="73" t="s">
        <v>24</v>
      </c>
      <c r="S90" s="73" t="s">
        <v>24</v>
      </c>
      <c r="T90" s="73" t="s">
        <v>24</v>
      </c>
      <c r="U90" s="73" t="s">
        <v>24</v>
      </c>
      <c r="V90" s="73" t="s">
        <v>24</v>
      </c>
      <c r="X90" s="89">
        <v>1983</v>
      </c>
      <c r="Y90" s="73" t="s">
        <v>24</v>
      </c>
      <c r="Z90" s="73" t="s">
        <v>24</v>
      </c>
      <c r="AA90" s="73" t="s">
        <v>24</v>
      </c>
      <c r="AB90" s="73" t="s">
        <v>24</v>
      </c>
      <c r="AC90" s="73" t="s">
        <v>24</v>
      </c>
      <c r="AD90" s="73" t="s">
        <v>24</v>
      </c>
      <c r="AE90" s="73" t="s">
        <v>24</v>
      </c>
      <c r="AF90" s="73" t="s">
        <v>24</v>
      </c>
      <c r="AG90" s="73" t="s">
        <v>24</v>
      </c>
      <c r="AH90" s="73" t="s">
        <v>24</v>
      </c>
      <c r="AI90" s="73" t="s">
        <v>24</v>
      </c>
      <c r="AJ90" s="73" t="s">
        <v>24</v>
      </c>
      <c r="AK90" s="73" t="s">
        <v>24</v>
      </c>
      <c r="AL90" s="73" t="s">
        <v>24</v>
      </c>
      <c r="AM90" s="73" t="s">
        <v>24</v>
      </c>
      <c r="AN90" s="73" t="s">
        <v>24</v>
      </c>
      <c r="AO90" s="73" t="s">
        <v>24</v>
      </c>
      <c r="AP90" s="73" t="s">
        <v>24</v>
      </c>
      <c r="AQ90" s="73" t="s">
        <v>24</v>
      </c>
      <c r="AR90" s="73" t="s">
        <v>24</v>
      </c>
      <c r="AT90" s="89">
        <v>1983</v>
      </c>
      <c r="AU90" s="73" t="s">
        <v>24</v>
      </c>
      <c r="AV90" s="73" t="s">
        <v>24</v>
      </c>
      <c r="AW90" s="73" t="s">
        <v>24</v>
      </c>
      <c r="AX90" s="73" t="s">
        <v>24</v>
      </c>
      <c r="AY90" s="73" t="s">
        <v>24</v>
      </c>
      <c r="AZ90" s="73" t="s">
        <v>24</v>
      </c>
      <c r="BA90" s="73" t="s">
        <v>24</v>
      </c>
      <c r="BB90" s="73" t="s">
        <v>24</v>
      </c>
      <c r="BC90" s="73" t="s">
        <v>24</v>
      </c>
      <c r="BD90" s="73" t="s">
        <v>24</v>
      </c>
      <c r="BE90" s="73" t="s">
        <v>24</v>
      </c>
      <c r="BF90" s="73" t="s">
        <v>24</v>
      </c>
      <c r="BG90" s="73" t="s">
        <v>24</v>
      </c>
      <c r="BH90" s="73" t="s">
        <v>24</v>
      </c>
      <c r="BI90" s="73" t="s">
        <v>24</v>
      </c>
      <c r="BJ90" s="73" t="s">
        <v>24</v>
      </c>
      <c r="BK90" s="73" t="s">
        <v>24</v>
      </c>
      <c r="BL90" s="73" t="s">
        <v>24</v>
      </c>
      <c r="BM90" s="73" t="s">
        <v>24</v>
      </c>
      <c r="BN90" s="73" t="s">
        <v>24</v>
      </c>
      <c r="BP90" s="89">
        <v>1983</v>
      </c>
    </row>
    <row r="91" spans="2:68">
      <c r="B91" s="89">
        <v>1984</v>
      </c>
      <c r="C91" s="73" t="s">
        <v>24</v>
      </c>
      <c r="D91" s="73" t="s">
        <v>24</v>
      </c>
      <c r="E91" s="73" t="s">
        <v>24</v>
      </c>
      <c r="F91" s="73" t="s">
        <v>24</v>
      </c>
      <c r="G91" s="73" t="s">
        <v>24</v>
      </c>
      <c r="H91" s="73" t="s">
        <v>24</v>
      </c>
      <c r="I91" s="73" t="s">
        <v>24</v>
      </c>
      <c r="J91" s="73" t="s">
        <v>24</v>
      </c>
      <c r="K91" s="73" t="s">
        <v>24</v>
      </c>
      <c r="L91" s="73" t="s">
        <v>24</v>
      </c>
      <c r="M91" s="73" t="s">
        <v>24</v>
      </c>
      <c r="N91" s="73" t="s">
        <v>24</v>
      </c>
      <c r="O91" s="73" t="s">
        <v>24</v>
      </c>
      <c r="P91" s="73" t="s">
        <v>24</v>
      </c>
      <c r="Q91" s="73" t="s">
        <v>24</v>
      </c>
      <c r="R91" s="73" t="s">
        <v>24</v>
      </c>
      <c r="S91" s="73" t="s">
        <v>24</v>
      </c>
      <c r="T91" s="73" t="s">
        <v>24</v>
      </c>
      <c r="U91" s="73" t="s">
        <v>24</v>
      </c>
      <c r="V91" s="73" t="s">
        <v>24</v>
      </c>
      <c r="X91" s="89">
        <v>1984</v>
      </c>
      <c r="Y91" s="73" t="s">
        <v>24</v>
      </c>
      <c r="Z91" s="73" t="s">
        <v>24</v>
      </c>
      <c r="AA91" s="73" t="s">
        <v>24</v>
      </c>
      <c r="AB91" s="73" t="s">
        <v>24</v>
      </c>
      <c r="AC91" s="73" t="s">
        <v>24</v>
      </c>
      <c r="AD91" s="73" t="s">
        <v>24</v>
      </c>
      <c r="AE91" s="73" t="s">
        <v>24</v>
      </c>
      <c r="AF91" s="73" t="s">
        <v>24</v>
      </c>
      <c r="AG91" s="73" t="s">
        <v>24</v>
      </c>
      <c r="AH91" s="73" t="s">
        <v>24</v>
      </c>
      <c r="AI91" s="73" t="s">
        <v>24</v>
      </c>
      <c r="AJ91" s="73" t="s">
        <v>24</v>
      </c>
      <c r="AK91" s="73" t="s">
        <v>24</v>
      </c>
      <c r="AL91" s="73" t="s">
        <v>24</v>
      </c>
      <c r="AM91" s="73" t="s">
        <v>24</v>
      </c>
      <c r="AN91" s="73" t="s">
        <v>24</v>
      </c>
      <c r="AO91" s="73" t="s">
        <v>24</v>
      </c>
      <c r="AP91" s="73" t="s">
        <v>24</v>
      </c>
      <c r="AQ91" s="73" t="s">
        <v>24</v>
      </c>
      <c r="AR91" s="73" t="s">
        <v>24</v>
      </c>
      <c r="AT91" s="89">
        <v>1984</v>
      </c>
      <c r="AU91" s="73" t="s">
        <v>24</v>
      </c>
      <c r="AV91" s="73" t="s">
        <v>24</v>
      </c>
      <c r="AW91" s="73" t="s">
        <v>24</v>
      </c>
      <c r="AX91" s="73" t="s">
        <v>24</v>
      </c>
      <c r="AY91" s="73" t="s">
        <v>24</v>
      </c>
      <c r="AZ91" s="73" t="s">
        <v>24</v>
      </c>
      <c r="BA91" s="73" t="s">
        <v>24</v>
      </c>
      <c r="BB91" s="73" t="s">
        <v>24</v>
      </c>
      <c r="BC91" s="73" t="s">
        <v>24</v>
      </c>
      <c r="BD91" s="73" t="s">
        <v>24</v>
      </c>
      <c r="BE91" s="73" t="s">
        <v>24</v>
      </c>
      <c r="BF91" s="73" t="s">
        <v>24</v>
      </c>
      <c r="BG91" s="73" t="s">
        <v>24</v>
      </c>
      <c r="BH91" s="73" t="s">
        <v>24</v>
      </c>
      <c r="BI91" s="73" t="s">
        <v>24</v>
      </c>
      <c r="BJ91" s="73" t="s">
        <v>24</v>
      </c>
      <c r="BK91" s="73" t="s">
        <v>24</v>
      </c>
      <c r="BL91" s="73" t="s">
        <v>24</v>
      </c>
      <c r="BM91" s="73" t="s">
        <v>24</v>
      </c>
      <c r="BN91" s="73" t="s">
        <v>24</v>
      </c>
      <c r="BP91" s="89">
        <v>1984</v>
      </c>
    </row>
    <row r="92" spans="2:68">
      <c r="B92" s="89">
        <v>1985</v>
      </c>
      <c r="C92" s="73" t="s">
        <v>24</v>
      </c>
      <c r="D92" s="73" t="s">
        <v>24</v>
      </c>
      <c r="E92" s="73" t="s">
        <v>24</v>
      </c>
      <c r="F92" s="73" t="s">
        <v>24</v>
      </c>
      <c r="G92" s="73" t="s">
        <v>24</v>
      </c>
      <c r="H92" s="73" t="s">
        <v>24</v>
      </c>
      <c r="I92" s="73" t="s">
        <v>24</v>
      </c>
      <c r="J92" s="73" t="s">
        <v>24</v>
      </c>
      <c r="K92" s="73" t="s">
        <v>24</v>
      </c>
      <c r="L92" s="73" t="s">
        <v>24</v>
      </c>
      <c r="M92" s="73" t="s">
        <v>24</v>
      </c>
      <c r="N92" s="73" t="s">
        <v>24</v>
      </c>
      <c r="O92" s="73" t="s">
        <v>24</v>
      </c>
      <c r="P92" s="73" t="s">
        <v>24</v>
      </c>
      <c r="Q92" s="73" t="s">
        <v>24</v>
      </c>
      <c r="R92" s="73" t="s">
        <v>24</v>
      </c>
      <c r="S92" s="73" t="s">
        <v>24</v>
      </c>
      <c r="T92" s="73" t="s">
        <v>24</v>
      </c>
      <c r="U92" s="73" t="s">
        <v>24</v>
      </c>
      <c r="V92" s="73" t="s">
        <v>24</v>
      </c>
      <c r="X92" s="89">
        <v>1985</v>
      </c>
      <c r="Y92" s="73" t="s">
        <v>24</v>
      </c>
      <c r="Z92" s="73" t="s">
        <v>24</v>
      </c>
      <c r="AA92" s="73" t="s">
        <v>24</v>
      </c>
      <c r="AB92" s="73" t="s">
        <v>24</v>
      </c>
      <c r="AC92" s="73" t="s">
        <v>24</v>
      </c>
      <c r="AD92" s="73" t="s">
        <v>24</v>
      </c>
      <c r="AE92" s="73" t="s">
        <v>24</v>
      </c>
      <c r="AF92" s="73" t="s">
        <v>24</v>
      </c>
      <c r="AG92" s="73" t="s">
        <v>24</v>
      </c>
      <c r="AH92" s="73" t="s">
        <v>24</v>
      </c>
      <c r="AI92" s="73" t="s">
        <v>24</v>
      </c>
      <c r="AJ92" s="73" t="s">
        <v>24</v>
      </c>
      <c r="AK92" s="73" t="s">
        <v>24</v>
      </c>
      <c r="AL92" s="73" t="s">
        <v>24</v>
      </c>
      <c r="AM92" s="73" t="s">
        <v>24</v>
      </c>
      <c r="AN92" s="73" t="s">
        <v>24</v>
      </c>
      <c r="AO92" s="73" t="s">
        <v>24</v>
      </c>
      <c r="AP92" s="73" t="s">
        <v>24</v>
      </c>
      <c r="AQ92" s="73" t="s">
        <v>24</v>
      </c>
      <c r="AR92" s="73" t="s">
        <v>24</v>
      </c>
      <c r="AT92" s="89">
        <v>1985</v>
      </c>
      <c r="AU92" s="73" t="s">
        <v>24</v>
      </c>
      <c r="AV92" s="73" t="s">
        <v>24</v>
      </c>
      <c r="AW92" s="73" t="s">
        <v>24</v>
      </c>
      <c r="AX92" s="73" t="s">
        <v>24</v>
      </c>
      <c r="AY92" s="73" t="s">
        <v>24</v>
      </c>
      <c r="AZ92" s="73" t="s">
        <v>24</v>
      </c>
      <c r="BA92" s="73" t="s">
        <v>24</v>
      </c>
      <c r="BB92" s="73" t="s">
        <v>24</v>
      </c>
      <c r="BC92" s="73" t="s">
        <v>24</v>
      </c>
      <c r="BD92" s="73" t="s">
        <v>24</v>
      </c>
      <c r="BE92" s="73" t="s">
        <v>24</v>
      </c>
      <c r="BF92" s="73" t="s">
        <v>24</v>
      </c>
      <c r="BG92" s="73" t="s">
        <v>24</v>
      </c>
      <c r="BH92" s="73" t="s">
        <v>24</v>
      </c>
      <c r="BI92" s="73" t="s">
        <v>24</v>
      </c>
      <c r="BJ92" s="73" t="s">
        <v>24</v>
      </c>
      <c r="BK92" s="73" t="s">
        <v>24</v>
      </c>
      <c r="BL92" s="73" t="s">
        <v>24</v>
      </c>
      <c r="BM92" s="73" t="s">
        <v>24</v>
      </c>
      <c r="BN92" s="73" t="s">
        <v>24</v>
      </c>
      <c r="BP92" s="89">
        <v>1985</v>
      </c>
    </row>
    <row r="93" spans="2:68">
      <c r="B93" s="89">
        <v>1986</v>
      </c>
      <c r="C93" s="73" t="s">
        <v>24</v>
      </c>
      <c r="D93" s="73" t="s">
        <v>24</v>
      </c>
      <c r="E93" s="73" t="s">
        <v>24</v>
      </c>
      <c r="F93" s="73" t="s">
        <v>24</v>
      </c>
      <c r="G93" s="73" t="s">
        <v>24</v>
      </c>
      <c r="H93" s="73" t="s">
        <v>24</v>
      </c>
      <c r="I93" s="73" t="s">
        <v>24</v>
      </c>
      <c r="J93" s="73" t="s">
        <v>24</v>
      </c>
      <c r="K93" s="73" t="s">
        <v>24</v>
      </c>
      <c r="L93" s="73" t="s">
        <v>24</v>
      </c>
      <c r="M93" s="73" t="s">
        <v>24</v>
      </c>
      <c r="N93" s="73" t="s">
        <v>24</v>
      </c>
      <c r="O93" s="73" t="s">
        <v>24</v>
      </c>
      <c r="P93" s="73" t="s">
        <v>24</v>
      </c>
      <c r="Q93" s="73" t="s">
        <v>24</v>
      </c>
      <c r="R93" s="73" t="s">
        <v>24</v>
      </c>
      <c r="S93" s="73" t="s">
        <v>24</v>
      </c>
      <c r="T93" s="73" t="s">
        <v>24</v>
      </c>
      <c r="U93" s="73" t="s">
        <v>24</v>
      </c>
      <c r="V93" s="73" t="s">
        <v>24</v>
      </c>
      <c r="X93" s="89">
        <v>1986</v>
      </c>
      <c r="Y93" s="73" t="s">
        <v>24</v>
      </c>
      <c r="Z93" s="73" t="s">
        <v>24</v>
      </c>
      <c r="AA93" s="73" t="s">
        <v>24</v>
      </c>
      <c r="AB93" s="73" t="s">
        <v>24</v>
      </c>
      <c r="AC93" s="73" t="s">
        <v>24</v>
      </c>
      <c r="AD93" s="73" t="s">
        <v>24</v>
      </c>
      <c r="AE93" s="73" t="s">
        <v>24</v>
      </c>
      <c r="AF93" s="73" t="s">
        <v>24</v>
      </c>
      <c r="AG93" s="73" t="s">
        <v>24</v>
      </c>
      <c r="AH93" s="73" t="s">
        <v>24</v>
      </c>
      <c r="AI93" s="73" t="s">
        <v>24</v>
      </c>
      <c r="AJ93" s="73" t="s">
        <v>24</v>
      </c>
      <c r="AK93" s="73" t="s">
        <v>24</v>
      </c>
      <c r="AL93" s="73" t="s">
        <v>24</v>
      </c>
      <c r="AM93" s="73" t="s">
        <v>24</v>
      </c>
      <c r="AN93" s="73" t="s">
        <v>24</v>
      </c>
      <c r="AO93" s="73" t="s">
        <v>24</v>
      </c>
      <c r="AP93" s="73" t="s">
        <v>24</v>
      </c>
      <c r="AQ93" s="73" t="s">
        <v>24</v>
      </c>
      <c r="AR93" s="73" t="s">
        <v>24</v>
      </c>
      <c r="AT93" s="89">
        <v>1986</v>
      </c>
      <c r="AU93" s="73" t="s">
        <v>24</v>
      </c>
      <c r="AV93" s="73" t="s">
        <v>24</v>
      </c>
      <c r="AW93" s="73" t="s">
        <v>24</v>
      </c>
      <c r="AX93" s="73" t="s">
        <v>24</v>
      </c>
      <c r="AY93" s="73" t="s">
        <v>24</v>
      </c>
      <c r="AZ93" s="73" t="s">
        <v>24</v>
      </c>
      <c r="BA93" s="73" t="s">
        <v>24</v>
      </c>
      <c r="BB93" s="73" t="s">
        <v>24</v>
      </c>
      <c r="BC93" s="73" t="s">
        <v>24</v>
      </c>
      <c r="BD93" s="73" t="s">
        <v>24</v>
      </c>
      <c r="BE93" s="73" t="s">
        <v>24</v>
      </c>
      <c r="BF93" s="73" t="s">
        <v>24</v>
      </c>
      <c r="BG93" s="73" t="s">
        <v>24</v>
      </c>
      <c r="BH93" s="73" t="s">
        <v>24</v>
      </c>
      <c r="BI93" s="73" t="s">
        <v>24</v>
      </c>
      <c r="BJ93" s="73" t="s">
        <v>24</v>
      </c>
      <c r="BK93" s="73" t="s">
        <v>24</v>
      </c>
      <c r="BL93" s="73" t="s">
        <v>24</v>
      </c>
      <c r="BM93" s="73" t="s">
        <v>24</v>
      </c>
      <c r="BN93" s="73" t="s">
        <v>24</v>
      </c>
      <c r="BP93" s="89">
        <v>1986</v>
      </c>
    </row>
    <row r="94" spans="2:68">
      <c r="B94" s="89">
        <v>1987</v>
      </c>
      <c r="C94" s="73" t="s">
        <v>24</v>
      </c>
      <c r="D94" s="73" t="s">
        <v>24</v>
      </c>
      <c r="E94" s="73" t="s">
        <v>24</v>
      </c>
      <c r="F94" s="73" t="s">
        <v>24</v>
      </c>
      <c r="G94" s="73" t="s">
        <v>24</v>
      </c>
      <c r="H94" s="73" t="s">
        <v>24</v>
      </c>
      <c r="I94" s="73" t="s">
        <v>24</v>
      </c>
      <c r="J94" s="73" t="s">
        <v>24</v>
      </c>
      <c r="K94" s="73" t="s">
        <v>24</v>
      </c>
      <c r="L94" s="73" t="s">
        <v>24</v>
      </c>
      <c r="M94" s="73" t="s">
        <v>24</v>
      </c>
      <c r="N94" s="73" t="s">
        <v>24</v>
      </c>
      <c r="O94" s="73" t="s">
        <v>24</v>
      </c>
      <c r="P94" s="73" t="s">
        <v>24</v>
      </c>
      <c r="Q94" s="73" t="s">
        <v>24</v>
      </c>
      <c r="R94" s="73" t="s">
        <v>24</v>
      </c>
      <c r="S94" s="73" t="s">
        <v>24</v>
      </c>
      <c r="T94" s="73" t="s">
        <v>24</v>
      </c>
      <c r="U94" s="73" t="s">
        <v>24</v>
      </c>
      <c r="V94" s="73" t="s">
        <v>24</v>
      </c>
      <c r="X94" s="89">
        <v>1987</v>
      </c>
      <c r="Y94" s="73" t="s">
        <v>24</v>
      </c>
      <c r="Z94" s="73" t="s">
        <v>24</v>
      </c>
      <c r="AA94" s="73" t="s">
        <v>24</v>
      </c>
      <c r="AB94" s="73" t="s">
        <v>24</v>
      </c>
      <c r="AC94" s="73" t="s">
        <v>24</v>
      </c>
      <c r="AD94" s="73" t="s">
        <v>24</v>
      </c>
      <c r="AE94" s="73" t="s">
        <v>24</v>
      </c>
      <c r="AF94" s="73" t="s">
        <v>24</v>
      </c>
      <c r="AG94" s="73" t="s">
        <v>24</v>
      </c>
      <c r="AH94" s="73" t="s">
        <v>24</v>
      </c>
      <c r="AI94" s="73" t="s">
        <v>24</v>
      </c>
      <c r="AJ94" s="73" t="s">
        <v>24</v>
      </c>
      <c r="AK94" s="73" t="s">
        <v>24</v>
      </c>
      <c r="AL94" s="73" t="s">
        <v>24</v>
      </c>
      <c r="AM94" s="73" t="s">
        <v>24</v>
      </c>
      <c r="AN94" s="73" t="s">
        <v>24</v>
      </c>
      <c r="AO94" s="73" t="s">
        <v>24</v>
      </c>
      <c r="AP94" s="73" t="s">
        <v>24</v>
      </c>
      <c r="AQ94" s="73" t="s">
        <v>24</v>
      </c>
      <c r="AR94" s="73" t="s">
        <v>24</v>
      </c>
      <c r="AT94" s="89">
        <v>1987</v>
      </c>
      <c r="AU94" s="73" t="s">
        <v>24</v>
      </c>
      <c r="AV94" s="73" t="s">
        <v>24</v>
      </c>
      <c r="AW94" s="73" t="s">
        <v>24</v>
      </c>
      <c r="AX94" s="73" t="s">
        <v>24</v>
      </c>
      <c r="AY94" s="73" t="s">
        <v>24</v>
      </c>
      <c r="AZ94" s="73" t="s">
        <v>24</v>
      </c>
      <c r="BA94" s="73" t="s">
        <v>24</v>
      </c>
      <c r="BB94" s="73" t="s">
        <v>24</v>
      </c>
      <c r="BC94" s="73" t="s">
        <v>24</v>
      </c>
      <c r="BD94" s="73" t="s">
        <v>24</v>
      </c>
      <c r="BE94" s="73" t="s">
        <v>24</v>
      </c>
      <c r="BF94" s="73" t="s">
        <v>24</v>
      </c>
      <c r="BG94" s="73" t="s">
        <v>24</v>
      </c>
      <c r="BH94" s="73" t="s">
        <v>24</v>
      </c>
      <c r="BI94" s="73" t="s">
        <v>24</v>
      </c>
      <c r="BJ94" s="73" t="s">
        <v>24</v>
      </c>
      <c r="BK94" s="73" t="s">
        <v>24</v>
      </c>
      <c r="BL94" s="73" t="s">
        <v>24</v>
      </c>
      <c r="BM94" s="73" t="s">
        <v>24</v>
      </c>
      <c r="BN94" s="73" t="s">
        <v>24</v>
      </c>
      <c r="BP94" s="89">
        <v>1987</v>
      </c>
    </row>
    <row r="95" spans="2:68">
      <c r="B95" s="89">
        <v>1988</v>
      </c>
      <c r="C95" s="73" t="s">
        <v>24</v>
      </c>
      <c r="D95" s="73" t="s">
        <v>24</v>
      </c>
      <c r="E95" s="73" t="s">
        <v>24</v>
      </c>
      <c r="F95" s="73" t="s">
        <v>24</v>
      </c>
      <c r="G95" s="73" t="s">
        <v>24</v>
      </c>
      <c r="H95" s="73" t="s">
        <v>24</v>
      </c>
      <c r="I95" s="73" t="s">
        <v>24</v>
      </c>
      <c r="J95" s="73" t="s">
        <v>24</v>
      </c>
      <c r="K95" s="73" t="s">
        <v>24</v>
      </c>
      <c r="L95" s="73" t="s">
        <v>24</v>
      </c>
      <c r="M95" s="73" t="s">
        <v>24</v>
      </c>
      <c r="N95" s="73" t="s">
        <v>24</v>
      </c>
      <c r="O95" s="73" t="s">
        <v>24</v>
      </c>
      <c r="P95" s="73" t="s">
        <v>24</v>
      </c>
      <c r="Q95" s="73" t="s">
        <v>24</v>
      </c>
      <c r="R95" s="73" t="s">
        <v>24</v>
      </c>
      <c r="S95" s="73" t="s">
        <v>24</v>
      </c>
      <c r="T95" s="73" t="s">
        <v>24</v>
      </c>
      <c r="U95" s="73" t="s">
        <v>24</v>
      </c>
      <c r="V95" s="73" t="s">
        <v>24</v>
      </c>
      <c r="X95" s="89">
        <v>1988</v>
      </c>
      <c r="Y95" s="73" t="s">
        <v>24</v>
      </c>
      <c r="Z95" s="73" t="s">
        <v>24</v>
      </c>
      <c r="AA95" s="73" t="s">
        <v>24</v>
      </c>
      <c r="AB95" s="73" t="s">
        <v>24</v>
      </c>
      <c r="AC95" s="73" t="s">
        <v>24</v>
      </c>
      <c r="AD95" s="73" t="s">
        <v>24</v>
      </c>
      <c r="AE95" s="73" t="s">
        <v>24</v>
      </c>
      <c r="AF95" s="73" t="s">
        <v>24</v>
      </c>
      <c r="AG95" s="73" t="s">
        <v>24</v>
      </c>
      <c r="AH95" s="73" t="s">
        <v>24</v>
      </c>
      <c r="AI95" s="73" t="s">
        <v>24</v>
      </c>
      <c r="AJ95" s="73" t="s">
        <v>24</v>
      </c>
      <c r="AK95" s="73" t="s">
        <v>24</v>
      </c>
      <c r="AL95" s="73" t="s">
        <v>24</v>
      </c>
      <c r="AM95" s="73" t="s">
        <v>24</v>
      </c>
      <c r="AN95" s="73" t="s">
        <v>24</v>
      </c>
      <c r="AO95" s="73" t="s">
        <v>24</v>
      </c>
      <c r="AP95" s="73" t="s">
        <v>24</v>
      </c>
      <c r="AQ95" s="73" t="s">
        <v>24</v>
      </c>
      <c r="AR95" s="73" t="s">
        <v>24</v>
      </c>
      <c r="AT95" s="89">
        <v>1988</v>
      </c>
      <c r="AU95" s="73" t="s">
        <v>24</v>
      </c>
      <c r="AV95" s="73" t="s">
        <v>24</v>
      </c>
      <c r="AW95" s="73" t="s">
        <v>24</v>
      </c>
      <c r="AX95" s="73" t="s">
        <v>24</v>
      </c>
      <c r="AY95" s="73" t="s">
        <v>24</v>
      </c>
      <c r="AZ95" s="73" t="s">
        <v>24</v>
      </c>
      <c r="BA95" s="73" t="s">
        <v>24</v>
      </c>
      <c r="BB95" s="73" t="s">
        <v>24</v>
      </c>
      <c r="BC95" s="73" t="s">
        <v>24</v>
      </c>
      <c r="BD95" s="73" t="s">
        <v>24</v>
      </c>
      <c r="BE95" s="73" t="s">
        <v>24</v>
      </c>
      <c r="BF95" s="73" t="s">
        <v>24</v>
      </c>
      <c r="BG95" s="73" t="s">
        <v>24</v>
      </c>
      <c r="BH95" s="73" t="s">
        <v>24</v>
      </c>
      <c r="BI95" s="73" t="s">
        <v>24</v>
      </c>
      <c r="BJ95" s="73" t="s">
        <v>24</v>
      </c>
      <c r="BK95" s="73" t="s">
        <v>24</v>
      </c>
      <c r="BL95" s="73" t="s">
        <v>24</v>
      </c>
      <c r="BM95" s="73" t="s">
        <v>24</v>
      </c>
      <c r="BN95" s="73" t="s">
        <v>24</v>
      </c>
      <c r="BP95" s="89">
        <v>1988</v>
      </c>
    </row>
    <row r="96" spans="2:68">
      <c r="B96" s="89">
        <v>1989</v>
      </c>
      <c r="C96" s="73" t="s">
        <v>24</v>
      </c>
      <c r="D96" s="73" t="s">
        <v>24</v>
      </c>
      <c r="E96" s="73" t="s">
        <v>24</v>
      </c>
      <c r="F96" s="73" t="s">
        <v>24</v>
      </c>
      <c r="G96" s="73" t="s">
        <v>24</v>
      </c>
      <c r="H96" s="73" t="s">
        <v>24</v>
      </c>
      <c r="I96" s="73" t="s">
        <v>24</v>
      </c>
      <c r="J96" s="73" t="s">
        <v>24</v>
      </c>
      <c r="K96" s="73" t="s">
        <v>24</v>
      </c>
      <c r="L96" s="73" t="s">
        <v>24</v>
      </c>
      <c r="M96" s="73" t="s">
        <v>24</v>
      </c>
      <c r="N96" s="73" t="s">
        <v>24</v>
      </c>
      <c r="O96" s="73" t="s">
        <v>24</v>
      </c>
      <c r="P96" s="73" t="s">
        <v>24</v>
      </c>
      <c r="Q96" s="73" t="s">
        <v>24</v>
      </c>
      <c r="R96" s="73" t="s">
        <v>24</v>
      </c>
      <c r="S96" s="73" t="s">
        <v>24</v>
      </c>
      <c r="T96" s="73" t="s">
        <v>24</v>
      </c>
      <c r="U96" s="73" t="s">
        <v>24</v>
      </c>
      <c r="V96" s="73" t="s">
        <v>24</v>
      </c>
      <c r="X96" s="89">
        <v>1989</v>
      </c>
      <c r="Y96" s="73" t="s">
        <v>24</v>
      </c>
      <c r="Z96" s="73" t="s">
        <v>24</v>
      </c>
      <c r="AA96" s="73" t="s">
        <v>24</v>
      </c>
      <c r="AB96" s="73" t="s">
        <v>24</v>
      </c>
      <c r="AC96" s="73" t="s">
        <v>24</v>
      </c>
      <c r="AD96" s="73" t="s">
        <v>24</v>
      </c>
      <c r="AE96" s="73" t="s">
        <v>24</v>
      </c>
      <c r="AF96" s="73" t="s">
        <v>24</v>
      </c>
      <c r="AG96" s="73" t="s">
        <v>24</v>
      </c>
      <c r="AH96" s="73" t="s">
        <v>24</v>
      </c>
      <c r="AI96" s="73" t="s">
        <v>24</v>
      </c>
      <c r="AJ96" s="73" t="s">
        <v>24</v>
      </c>
      <c r="AK96" s="73" t="s">
        <v>24</v>
      </c>
      <c r="AL96" s="73" t="s">
        <v>24</v>
      </c>
      <c r="AM96" s="73" t="s">
        <v>24</v>
      </c>
      <c r="AN96" s="73" t="s">
        <v>24</v>
      </c>
      <c r="AO96" s="73" t="s">
        <v>24</v>
      </c>
      <c r="AP96" s="73" t="s">
        <v>24</v>
      </c>
      <c r="AQ96" s="73" t="s">
        <v>24</v>
      </c>
      <c r="AR96" s="73" t="s">
        <v>24</v>
      </c>
      <c r="AT96" s="89">
        <v>1989</v>
      </c>
      <c r="AU96" s="73" t="s">
        <v>24</v>
      </c>
      <c r="AV96" s="73" t="s">
        <v>24</v>
      </c>
      <c r="AW96" s="73" t="s">
        <v>24</v>
      </c>
      <c r="AX96" s="73" t="s">
        <v>24</v>
      </c>
      <c r="AY96" s="73" t="s">
        <v>24</v>
      </c>
      <c r="AZ96" s="73" t="s">
        <v>24</v>
      </c>
      <c r="BA96" s="73" t="s">
        <v>24</v>
      </c>
      <c r="BB96" s="73" t="s">
        <v>24</v>
      </c>
      <c r="BC96" s="73" t="s">
        <v>24</v>
      </c>
      <c r="BD96" s="73" t="s">
        <v>24</v>
      </c>
      <c r="BE96" s="73" t="s">
        <v>24</v>
      </c>
      <c r="BF96" s="73" t="s">
        <v>24</v>
      </c>
      <c r="BG96" s="73" t="s">
        <v>24</v>
      </c>
      <c r="BH96" s="73" t="s">
        <v>24</v>
      </c>
      <c r="BI96" s="73" t="s">
        <v>24</v>
      </c>
      <c r="BJ96" s="73" t="s">
        <v>24</v>
      </c>
      <c r="BK96" s="73" t="s">
        <v>24</v>
      </c>
      <c r="BL96" s="73" t="s">
        <v>24</v>
      </c>
      <c r="BM96" s="73" t="s">
        <v>24</v>
      </c>
      <c r="BN96" s="73" t="s">
        <v>24</v>
      </c>
      <c r="BP96" s="89">
        <v>1989</v>
      </c>
    </row>
    <row r="97" spans="2:68">
      <c r="B97" s="89">
        <v>1990</v>
      </c>
      <c r="C97" s="73" t="s">
        <v>24</v>
      </c>
      <c r="D97" s="73" t="s">
        <v>24</v>
      </c>
      <c r="E97" s="73" t="s">
        <v>24</v>
      </c>
      <c r="F97" s="73" t="s">
        <v>24</v>
      </c>
      <c r="G97" s="73" t="s">
        <v>24</v>
      </c>
      <c r="H97" s="73" t="s">
        <v>24</v>
      </c>
      <c r="I97" s="73" t="s">
        <v>24</v>
      </c>
      <c r="J97" s="73" t="s">
        <v>24</v>
      </c>
      <c r="K97" s="73" t="s">
        <v>24</v>
      </c>
      <c r="L97" s="73" t="s">
        <v>24</v>
      </c>
      <c r="M97" s="73" t="s">
        <v>24</v>
      </c>
      <c r="N97" s="73" t="s">
        <v>24</v>
      </c>
      <c r="O97" s="73" t="s">
        <v>24</v>
      </c>
      <c r="P97" s="73" t="s">
        <v>24</v>
      </c>
      <c r="Q97" s="73" t="s">
        <v>24</v>
      </c>
      <c r="R97" s="73" t="s">
        <v>24</v>
      </c>
      <c r="S97" s="73" t="s">
        <v>24</v>
      </c>
      <c r="T97" s="73" t="s">
        <v>24</v>
      </c>
      <c r="U97" s="73" t="s">
        <v>24</v>
      </c>
      <c r="V97" s="73" t="s">
        <v>24</v>
      </c>
      <c r="X97" s="89">
        <v>1990</v>
      </c>
      <c r="Y97" s="73" t="s">
        <v>24</v>
      </c>
      <c r="Z97" s="73" t="s">
        <v>24</v>
      </c>
      <c r="AA97" s="73" t="s">
        <v>24</v>
      </c>
      <c r="AB97" s="73" t="s">
        <v>24</v>
      </c>
      <c r="AC97" s="73" t="s">
        <v>24</v>
      </c>
      <c r="AD97" s="73" t="s">
        <v>24</v>
      </c>
      <c r="AE97" s="73" t="s">
        <v>24</v>
      </c>
      <c r="AF97" s="73" t="s">
        <v>24</v>
      </c>
      <c r="AG97" s="73" t="s">
        <v>24</v>
      </c>
      <c r="AH97" s="73" t="s">
        <v>24</v>
      </c>
      <c r="AI97" s="73" t="s">
        <v>24</v>
      </c>
      <c r="AJ97" s="73" t="s">
        <v>24</v>
      </c>
      <c r="AK97" s="73" t="s">
        <v>24</v>
      </c>
      <c r="AL97" s="73" t="s">
        <v>24</v>
      </c>
      <c r="AM97" s="73" t="s">
        <v>24</v>
      </c>
      <c r="AN97" s="73" t="s">
        <v>24</v>
      </c>
      <c r="AO97" s="73" t="s">
        <v>24</v>
      </c>
      <c r="AP97" s="73" t="s">
        <v>24</v>
      </c>
      <c r="AQ97" s="73" t="s">
        <v>24</v>
      </c>
      <c r="AR97" s="73" t="s">
        <v>24</v>
      </c>
      <c r="AT97" s="89">
        <v>1990</v>
      </c>
      <c r="AU97" s="73" t="s">
        <v>24</v>
      </c>
      <c r="AV97" s="73" t="s">
        <v>24</v>
      </c>
      <c r="AW97" s="73" t="s">
        <v>24</v>
      </c>
      <c r="AX97" s="73" t="s">
        <v>24</v>
      </c>
      <c r="AY97" s="73" t="s">
        <v>24</v>
      </c>
      <c r="AZ97" s="73" t="s">
        <v>24</v>
      </c>
      <c r="BA97" s="73" t="s">
        <v>24</v>
      </c>
      <c r="BB97" s="73" t="s">
        <v>24</v>
      </c>
      <c r="BC97" s="73" t="s">
        <v>24</v>
      </c>
      <c r="BD97" s="73" t="s">
        <v>24</v>
      </c>
      <c r="BE97" s="73" t="s">
        <v>24</v>
      </c>
      <c r="BF97" s="73" t="s">
        <v>24</v>
      </c>
      <c r="BG97" s="73" t="s">
        <v>24</v>
      </c>
      <c r="BH97" s="73" t="s">
        <v>24</v>
      </c>
      <c r="BI97" s="73" t="s">
        <v>24</v>
      </c>
      <c r="BJ97" s="73" t="s">
        <v>24</v>
      </c>
      <c r="BK97" s="73" t="s">
        <v>24</v>
      </c>
      <c r="BL97" s="73" t="s">
        <v>24</v>
      </c>
      <c r="BM97" s="73" t="s">
        <v>24</v>
      </c>
      <c r="BN97" s="73" t="s">
        <v>24</v>
      </c>
      <c r="BP97" s="89">
        <v>1990</v>
      </c>
    </row>
    <row r="98" spans="2:68">
      <c r="B98" s="89">
        <v>1991</v>
      </c>
      <c r="C98" s="73" t="s">
        <v>24</v>
      </c>
      <c r="D98" s="73" t="s">
        <v>24</v>
      </c>
      <c r="E98" s="73" t="s">
        <v>24</v>
      </c>
      <c r="F98" s="73" t="s">
        <v>24</v>
      </c>
      <c r="G98" s="73" t="s">
        <v>24</v>
      </c>
      <c r="H98" s="73" t="s">
        <v>24</v>
      </c>
      <c r="I98" s="73" t="s">
        <v>24</v>
      </c>
      <c r="J98" s="73" t="s">
        <v>24</v>
      </c>
      <c r="K98" s="73" t="s">
        <v>24</v>
      </c>
      <c r="L98" s="73" t="s">
        <v>24</v>
      </c>
      <c r="M98" s="73" t="s">
        <v>24</v>
      </c>
      <c r="N98" s="73" t="s">
        <v>24</v>
      </c>
      <c r="O98" s="73" t="s">
        <v>24</v>
      </c>
      <c r="P98" s="73" t="s">
        <v>24</v>
      </c>
      <c r="Q98" s="73" t="s">
        <v>24</v>
      </c>
      <c r="R98" s="73" t="s">
        <v>24</v>
      </c>
      <c r="S98" s="73" t="s">
        <v>24</v>
      </c>
      <c r="T98" s="73" t="s">
        <v>24</v>
      </c>
      <c r="U98" s="73" t="s">
        <v>24</v>
      </c>
      <c r="V98" s="73" t="s">
        <v>24</v>
      </c>
      <c r="X98" s="89">
        <v>1991</v>
      </c>
      <c r="Y98" s="73" t="s">
        <v>24</v>
      </c>
      <c r="Z98" s="73" t="s">
        <v>24</v>
      </c>
      <c r="AA98" s="73" t="s">
        <v>24</v>
      </c>
      <c r="AB98" s="73" t="s">
        <v>24</v>
      </c>
      <c r="AC98" s="73" t="s">
        <v>24</v>
      </c>
      <c r="AD98" s="73" t="s">
        <v>24</v>
      </c>
      <c r="AE98" s="73" t="s">
        <v>24</v>
      </c>
      <c r="AF98" s="73" t="s">
        <v>24</v>
      </c>
      <c r="AG98" s="73" t="s">
        <v>24</v>
      </c>
      <c r="AH98" s="73" t="s">
        <v>24</v>
      </c>
      <c r="AI98" s="73" t="s">
        <v>24</v>
      </c>
      <c r="AJ98" s="73" t="s">
        <v>24</v>
      </c>
      <c r="AK98" s="73" t="s">
        <v>24</v>
      </c>
      <c r="AL98" s="73" t="s">
        <v>24</v>
      </c>
      <c r="AM98" s="73" t="s">
        <v>24</v>
      </c>
      <c r="AN98" s="73" t="s">
        <v>24</v>
      </c>
      <c r="AO98" s="73" t="s">
        <v>24</v>
      </c>
      <c r="AP98" s="73" t="s">
        <v>24</v>
      </c>
      <c r="AQ98" s="73" t="s">
        <v>24</v>
      </c>
      <c r="AR98" s="73" t="s">
        <v>24</v>
      </c>
      <c r="AT98" s="89">
        <v>1991</v>
      </c>
      <c r="AU98" s="73" t="s">
        <v>24</v>
      </c>
      <c r="AV98" s="73" t="s">
        <v>24</v>
      </c>
      <c r="AW98" s="73" t="s">
        <v>24</v>
      </c>
      <c r="AX98" s="73" t="s">
        <v>24</v>
      </c>
      <c r="AY98" s="73" t="s">
        <v>24</v>
      </c>
      <c r="AZ98" s="73" t="s">
        <v>24</v>
      </c>
      <c r="BA98" s="73" t="s">
        <v>24</v>
      </c>
      <c r="BB98" s="73" t="s">
        <v>24</v>
      </c>
      <c r="BC98" s="73" t="s">
        <v>24</v>
      </c>
      <c r="BD98" s="73" t="s">
        <v>24</v>
      </c>
      <c r="BE98" s="73" t="s">
        <v>24</v>
      </c>
      <c r="BF98" s="73" t="s">
        <v>24</v>
      </c>
      <c r="BG98" s="73" t="s">
        <v>24</v>
      </c>
      <c r="BH98" s="73" t="s">
        <v>24</v>
      </c>
      <c r="BI98" s="73" t="s">
        <v>24</v>
      </c>
      <c r="BJ98" s="73" t="s">
        <v>24</v>
      </c>
      <c r="BK98" s="73" t="s">
        <v>24</v>
      </c>
      <c r="BL98" s="73" t="s">
        <v>24</v>
      </c>
      <c r="BM98" s="73" t="s">
        <v>24</v>
      </c>
      <c r="BN98" s="73" t="s">
        <v>24</v>
      </c>
      <c r="BP98" s="89">
        <v>1991</v>
      </c>
    </row>
    <row r="99" spans="2:68">
      <c r="B99" s="89">
        <v>1992</v>
      </c>
      <c r="C99" s="73" t="s">
        <v>24</v>
      </c>
      <c r="D99" s="73" t="s">
        <v>24</v>
      </c>
      <c r="E99" s="73" t="s">
        <v>24</v>
      </c>
      <c r="F99" s="73" t="s">
        <v>24</v>
      </c>
      <c r="G99" s="73" t="s">
        <v>24</v>
      </c>
      <c r="H99" s="73" t="s">
        <v>24</v>
      </c>
      <c r="I99" s="73" t="s">
        <v>24</v>
      </c>
      <c r="J99" s="73" t="s">
        <v>24</v>
      </c>
      <c r="K99" s="73" t="s">
        <v>24</v>
      </c>
      <c r="L99" s="73" t="s">
        <v>24</v>
      </c>
      <c r="M99" s="73" t="s">
        <v>24</v>
      </c>
      <c r="N99" s="73" t="s">
        <v>24</v>
      </c>
      <c r="O99" s="73" t="s">
        <v>24</v>
      </c>
      <c r="P99" s="73" t="s">
        <v>24</v>
      </c>
      <c r="Q99" s="73" t="s">
        <v>24</v>
      </c>
      <c r="R99" s="73" t="s">
        <v>24</v>
      </c>
      <c r="S99" s="73" t="s">
        <v>24</v>
      </c>
      <c r="T99" s="73" t="s">
        <v>24</v>
      </c>
      <c r="U99" s="73" t="s">
        <v>24</v>
      </c>
      <c r="V99" s="73" t="s">
        <v>24</v>
      </c>
      <c r="X99" s="89">
        <v>1992</v>
      </c>
      <c r="Y99" s="73" t="s">
        <v>24</v>
      </c>
      <c r="Z99" s="73" t="s">
        <v>24</v>
      </c>
      <c r="AA99" s="73" t="s">
        <v>24</v>
      </c>
      <c r="AB99" s="73" t="s">
        <v>24</v>
      </c>
      <c r="AC99" s="73" t="s">
        <v>24</v>
      </c>
      <c r="AD99" s="73" t="s">
        <v>24</v>
      </c>
      <c r="AE99" s="73" t="s">
        <v>24</v>
      </c>
      <c r="AF99" s="73" t="s">
        <v>24</v>
      </c>
      <c r="AG99" s="73" t="s">
        <v>24</v>
      </c>
      <c r="AH99" s="73" t="s">
        <v>24</v>
      </c>
      <c r="AI99" s="73" t="s">
        <v>24</v>
      </c>
      <c r="AJ99" s="73" t="s">
        <v>24</v>
      </c>
      <c r="AK99" s="73" t="s">
        <v>24</v>
      </c>
      <c r="AL99" s="73" t="s">
        <v>24</v>
      </c>
      <c r="AM99" s="73" t="s">
        <v>24</v>
      </c>
      <c r="AN99" s="73" t="s">
        <v>24</v>
      </c>
      <c r="AO99" s="73" t="s">
        <v>24</v>
      </c>
      <c r="AP99" s="73" t="s">
        <v>24</v>
      </c>
      <c r="AQ99" s="73" t="s">
        <v>24</v>
      </c>
      <c r="AR99" s="73" t="s">
        <v>24</v>
      </c>
      <c r="AT99" s="89">
        <v>1992</v>
      </c>
      <c r="AU99" s="73" t="s">
        <v>24</v>
      </c>
      <c r="AV99" s="73" t="s">
        <v>24</v>
      </c>
      <c r="AW99" s="73" t="s">
        <v>24</v>
      </c>
      <c r="AX99" s="73" t="s">
        <v>24</v>
      </c>
      <c r="AY99" s="73" t="s">
        <v>24</v>
      </c>
      <c r="AZ99" s="73" t="s">
        <v>24</v>
      </c>
      <c r="BA99" s="73" t="s">
        <v>24</v>
      </c>
      <c r="BB99" s="73" t="s">
        <v>24</v>
      </c>
      <c r="BC99" s="73" t="s">
        <v>24</v>
      </c>
      <c r="BD99" s="73" t="s">
        <v>24</v>
      </c>
      <c r="BE99" s="73" t="s">
        <v>24</v>
      </c>
      <c r="BF99" s="73" t="s">
        <v>24</v>
      </c>
      <c r="BG99" s="73" t="s">
        <v>24</v>
      </c>
      <c r="BH99" s="73" t="s">
        <v>24</v>
      </c>
      <c r="BI99" s="73" t="s">
        <v>24</v>
      </c>
      <c r="BJ99" s="73" t="s">
        <v>24</v>
      </c>
      <c r="BK99" s="73" t="s">
        <v>24</v>
      </c>
      <c r="BL99" s="73" t="s">
        <v>24</v>
      </c>
      <c r="BM99" s="73" t="s">
        <v>24</v>
      </c>
      <c r="BN99" s="73" t="s">
        <v>24</v>
      </c>
      <c r="BP99" s="89">
        <v>1992</v>
      </c>
    </row>
    <row r="100" spans="2:68">
      <c r="B100" s="89">
        <v>1993</v>
      </c>
      <c r="C100" s="73" t="s">
        <v>24</v>
      </c>
      <c r="D100" s="73" t="s">
        <v>24</v>
      </c>
      <c r="E100" s="73" t="s">
        <v>24</v>
      </c>
      <c r="F100" s="73" t="s">
        <v>24</v>
      </c>
      <c r="G100" s="73" t="s">
        <v>24</v>
      </c>
      <c r="H100" s="73" t="s">
        <v>24</v>
      </c>
      <c r="I100" s="73" t="s">
        <v>24</v>
      </c>
      <c r="J100" s="73" t="s">
        <v>24</v>
      </c>
      <c r="K100" s="73" t="s">
        <v>24</v>
      </c>
      <c r="L100" s="73" t="s">
        <v>24</v>
      </c>
      <c r="M100" s="73" t="s">
        <v>24</v>
      </c>
      <c r="N100" s="73" t="s">
        <v>24</v>
      </c>
      <c r="O100" s="73" t="s">
        <v>24</v>
      </c>
      <c r="P100" s="73" t="s">
        <v>24</v>
      </c>
      <c r="Q100" s="73" t="s">
        <v>24</v>
      </c>
      <c r="R100" s="73" t="s">
        <v>24</v>
      </c>
      <c r="S100" s="73" t="s">
        <v>24</v>
      </c>
      <c r="T100" s="73" t="s">
        <v>24</v>
      </c>
      <c r="U100" s="73" t="s">
        <v>24</v>
      </c>
      <c r="V100" s="73" t="s">
        <v>24</v>
      </c>
      <c r="X100" s="89">
        <v>1993</v>
      </c>
      <c r="Y100" s="73" t="s">
        <v>24</v>
      </c>
      <c r="Z100" s="73" t="s">
        <v>24</v>
      </c>
      <c r="AA100" s="73" t="s">
        <v>24</v>
      </c>
      <c r="AB100" s="73" t="s">
        <v>24</v>
      </c>
      <c r="AC100" s="73" t="s">
        <v>24</v>
      </c>
      <c r="AD100" s="73" t="s">
        <v>24</v>
      </c>
      <c r="AE100" s="73" t="s">
        <v>24</v>
      </c>
      <c r="AF100" s="73" t="s">
        <v>24</v>
      </c>
      <c r="AG100" s="73" t="s">
        <v>24</v>
      </c>
      <c r="AH100" s="73" t="s">
        <v>24</v>
      </c>
      <c r="AI100" s="73" t="s">
        <v>24</v>
      </c>
      <c r="AJ100" s="73" t="s">
        <v>24</v>
      </c>
      <c r="AK100" s="73" t="s">
        <v>24</v>
      </c>
      <c r="AL100" s="73" t="s">
        <v>24</v>
      </c>
      <c r="AM100" s="73" t="s">
        <v>24</v>
      </c>
      <c r="AN100" s="73" t="s">
        <v>24</v>
      </c>
      <c r="AO100" s="73" t="s">
        <v>24</v>
      </c>
      <c r="AP100" s="73" t="s">
        <v>24</v>
      </c>
      <c r="AQ100" s="73" t="s">
        <v>24</v>
      </c>
      <c r="AR100" s="73" t="s">
        <v>24</v>
      </c>
      <c r="AT100" s="89">
        <v>1993</v>
      </c>
      <c r="AU100" s="73" t="s">
        <v>24</v>
      </c>
      <c r="AV100" s="73" t="s">
        <v>24</v>
      </c>
      <c r="AW100" s="73" t="s">
        <v>24</v>
      </c>
      <c r="AX100" s="73" t="s">
        <v>24</v>
      </c>
      <c r="AY100" s="73" t="s">
        <v>24</v>
      </c>
      <c r="AZ100" s="73" t="s">
        <v>24</v>
      </c>
      <c r="BA100" s="73" t="s">
        <v>24</v>
      </c>
      <c r="BB100" s="73" t="s">
        <v>24</v>
      </c>
      <c r="BC100" s="73" t="s">
        <v>24</v>
      </c>
      <c r="BD100" s="73" t="s">
        <v>24</v>
      </c>
      <c r="BE100" s="73" t="s">
        <v>24</v>
      </c>
      <c r="BF100" s="73" t="s">
        <v>24</v>
      </c>
      <c r="BG100" s="73" t="s">
        <v>24</v>
      </c>
      <c r="BH100" s="73" t="s">
        <v>24</v>
      </c>
      <c r="BI100" s="73" t="s">
        <v>24</v>
      </c>
      <c r="BJ100" s="73" t="s">
        <v>24</v>
      </c>
      <c r="BK100" s="73" t="s">
        <v>24</v>
      </c>
      <c r="BL100" s="73" t="s">
        <v>24</v>
      </c>
      <c r="BM100" s="73" t="s">
        <v>24</v>
      </c>
      <c r="BN100" s="73" t="s">
        <v>24</v>
      </c>
      <c r="BP100" s="89">
        <v>1993</v>
      </c>
    </row>
    <row r="101" spans="2:68">
      <c r="B101" s="89">
        <v>1994</v>
      </c>
      <c r="C101" s="73" t="s">
        <v>24</v>
      </c>
      <c r="D101" s="73" t="s">
        <v>24</v>
      </c>
      <c r="E101" s="73" t="s">
        <v>24</v>
      </c>
      <c r="F101" s="73" t="s">
        <v>24</v>
      </c>
      <c r="G101" s="73" t="s">
        <v>24</v>
      </c>
      <c r="H101" s="73" t="s">
        <v>24</v>
      </c>
      <c r="I101" s="73" t="s">
        <v>24</v>
      </c>
      <c r="J101" s="73" t="s">
        <v>24</v>
      </c>
      <c r="K101" s="73" t="s">
        <v>24</v>
      </c>
      <c r="L101" s="73" t="s">
        <v>24</v>
      </c>
      <c r="M101" s="73" t="s">
        <v>24</v>
      </c>
      <c r="N101" s="73" t="s">
        <v>24</v>
      </c>
      <c r="O101" s="73" t="s">
        <v>24</v>
      </c>
      <c r="P101" s="73" t="s">
        <v>24</v>
      </c>
      <c r="Q101" s="73" t="s">
        <v>24</v>
      </c>
      <c r="R101" s="73" t="s">
        <v>24</v>
      </c>
      <c r="S101" s="73" t="s">
        <v>24</v>
      </c>
      <c r="T101" s="73" t="s">
        <v>24</v>
      </c>
      <c r="U101" s="73" t="s">
        <v>24</v>
      </c>
      <c r="V101" s="73" t="s">
        <v>24</v>
      </c>
      <c r="X101" s="89">
        <v>1994</v>
      </c>
      <c r="Y101" s="73" t="s">
        <v>24</v>
      </c>
      <c r="Z101" s="73" t="s">
        <v>24</v>
      </c>
      <c r="AA101" s="73" t="s">
        <v>24</v>
      </c>
      <c r="AB101" s="73" t="s">
        <v>24</v>
      </c>
      <c r="AC101" s="73" t="s">
        <v>24</v>
      </c>
      <c r="AD101" s="73" t="s">
        <v>24</v>
      </c>
      <c r="AE101" s="73" t="s">
        <v>24</v>
      </c>
      <c r="AF101" s="73" t="s">
        <v>24</v>
      </c>
      <c r="AG101" s="73" t="s">
        <v>24</v>
      </c>
      <c r="AH101" s="73" t="s">
        <v>24</v>
      </c>
      <c r="AI101" s="73" t="s">
        <v>24</v>
      </c>
      <c r="AJ101" s="73" t="s">
        <v>24</v>
      </c>
      <c r="AK101" s="73" t="s">
        <v>24</v>
      </c>
      <c r="AL101" s="73" t="s">
        <v>24</v>
      </c>
      <c r="AM101" s="73" t="s">
        <v>24</v>
      </c>
      <c r="AN101" s="73" t="s">
        <v>24</v>
      </c>
      <c r="AO101" s="73" t="s">
        <v>24</v>
      </c>
      <c r="AP101" s="73" t="s">
        <v>24</v>
      </c>
      <c r="AQ101" s="73" t="s">
        <v>24</v>
      </c>
      <c r="AR101" s="73" t="s">
        <v>24</v>
      </c>
      <c r="AT101" s="89">
        <v>1994</v>
      </c>
      <c r="AU101" s="73" t="s">
        <v>24</v>
      </c>
      <c r="AV101" s="73" t="s">
        <v>24</v>
      </c>
      <c r="AW101" s="73" t="s">
        <v>24</v>
      </c>
      <c r="AX101" s="73" t="s">
        <v>24</v>
      </c>
      <c r="AY101" s="73" t="s">
        <v>24</v>
      </c>
      <c r="AZ101" s="73" t="s">
        <v>24</v>
      </c>
      <c r="BA101" s="73" t="s">
        <v>24</v>
      </c>
      <c r="BB101" s="73" t="s">
        <v>24</v>
      </c>
      <c r="BC101" s="73" t="s">
        <v>24</v>
      </c>
      <c r="BD101" s="73" t="s">
        <v>24</v>
      </c>
      <c r="BE101" s="73" t="s">
        <v>24</v>
      </c>
      <c r="BF101" s="73" t="s">
        <v>24</v>
      </c>
      <c r="BG101" s="73" t="s">
        <v>24</v>
      </c>
      <c r="BH101" s="73" t="s">
        <v>24</v>
      </c>
      <c r="BI101" s="73" t="s">
        <v>24</v>
      </c>
      <c r="BJ101" s="73" t="s">
        <v>24</v>
      </c>
      <c r="BK101" s="73" t="s">
        <v>24</v>
      </c>
      <c r="BL101" s="73" t="s">
        <v>24</v>
      </c>
      <c r="BM101" s="73" t="s">
        <v>24</v>
      </c>
      <c r="BN101" s="73" t="s">
        <v>24</v>
      </c>
      <c r="BP101" s="89">
        <v>1994</v>
      </c>
    </row>
    <row r="102" spans="2:68">
      <c r="B102" s="89">
        <v>1995</v>
      </c>
      <c r="C102" s="73" t="s">
        <v>24</v>
      </c>
      <c r="D102" s="73" t="s">
        <v>24</v>
      </c>
      <c r="E102" s="73" t="s">
        <v>24</v>
      </c>
      <c r="F102" s="73" t="s">
        <v>24</v>
      </c>
      <c r="G102" s="73" t="s">
        <v>24</v>
      </c>
      <c r="H102" s="73" t="s">
        <v>24</v>
      </c>
      <c r="I102" s="73" t="s">
        <v>24</v>
      </c>
      <c r="J102" s="73" t="s">
        <v>24</v>
      </c>
      <c r="K102" s="73" t="s">
        <v>24</v>
      </c>
      <c r="L102" s="73" t="s">
        <v>24</v>
      </c>
      <c r="M102" s="73" t="s">
        <v>24</v>
      </c>
      <c r="N102" s="73" t="s">
        <v>24</v>
      </c>
      <c r="O102" s="73" t="s">
        <v>24</v>
      </c>
      <c r="P102" s="73" t="s">
        <v>24</v>
      </c>
      <c r="Q102" s="73" t="s">
        <v>24</v>
      </c>
      <c r="R102" s="73" t="s">
        <v>24</v>
      </c>
      <c r="S102" s="73" t="s">
        <v>24</v>
      </c>
      <c r="T102" s="73" t="s">
        <v>24</v>
      </c>
      <c r="U102" s="73" t="s">
        <v>24</v>
      </c>
      <c r="V102" s="73" t="s">
        <v>24</v>
      </c>
      <c r="X102" s="89">
        <v>1995</v>
      </c>
      <c r="Y102" s="73" t="s">
        <v>24</v>
      </c>
      <c r="Z102" s="73" t="s">
        <v>24</v>
      </c>
      <c r="AA102" s="73" t="s">
        <v>24</v>
      </c>
      <c r="AB102" s="73" t="s">
        <v>24</v>
      </c>
      <c r="AC102" s="73" t="s">
        <v>24</v>
      </c>
      <c r="AD102" s="73" t="s">
        <v>24</v>
      </c>
      <c r="AE102" s="73" t="s">
        <v>24</v>
      </c>
      <c r="AF102" s="73" t="s">
        <v>24</v>
      </c>
      <c r="AG102" s="73" t="s">
        <v>24</v>
      </c>
      <c r="AH102" s="73" t="s">
        <v>24</v>
      </c>
      <c r="AI102" s="73" t="s">
        <v>24</v>
      </c>
      <c r="AJ102" s="73" t="s">
        <v>24</v>
      </c>
      <c r="AK102" s="73" t="s">
        <v>24</v>
      </c>
      <c r="AL102" s="73" t="s">
        <v>24</v>
      </c>
      <c r="AM102" s="73" t="s">
        <v>24</v>
      </c>
      <c r="AN102" s="73" t="s">
        <v>24</v>
      </c>
      <c r="AO102" s="73" t="s">
        <v>24</v>
      </c>
      <c r="AP102" s="73" t="s">
        <v>24</v>
      </c>
      <c r="AQ102" s="73" t="s">
        <v>24</v>
      </c>
      <c r="AR102" s="73" t="s">
        <v>24</v>
      </c>
      <c r="AT102" s="89">
        <v>1995</v>
      </c>
      <c r="AU102" s="73" t="s">
        <v>24</v>
      </c>
      <c r="AV102" s="73" t="s">
        <v>24</v>
      </c>
      <c r="AW102" s="73" t="s">
        <v>24</v>
      </c>
      <c r="AX102" s="73" t="s">
        <v>24</v>
      </c>
      <c r="AY102" s="73" t="s">
        <v>24</v>
      </c>
      <c r="AZ102" s="73" t="s">
        <v>24</v>
      </c>
      <c r="BA102" s="73" t="s">
        <v>24</v>
      </c>
      <c r="BB102" s="73" t="s">
        <v>24</v>
      </c>
      <c r="BC102" s="73" t="s">
        <v>24</v>
      </c>
      <c r="BD102" s="73" t="s">
        <v>24</v>
      </c>
      <c r="BE102" s="73" t="s">
        <v>24</v>
      </c>
      <c r="BF102" s="73" t="s">
        <v>24</v>
      </c>
      <c r="BG102" s="73" t="s">
        <v>24</v>
      </c>
      <c r="BH102" s="73" t="s">
        <v>24</v>
      </c>
      <c r="BI102" s="73" t="s">
        <v>24</v>
      </c>
      <c r="BJ102" s="73" t="s">
        <v>24</v>
      </c>
      <c r="BK102" s="73" t="s">
        <v>24</v>
      </c>
      <c r="BL102" s="73" t="s">
        <v>24</v>
      </c>
      <c r="BM102" s="73" t="s">
        <v>24</v>
      </c>
      <c r="BN102" s="73" t="s">
        <v>24</v>
      </c>
      <c r="BP102" s="89">
        <v>1995</v>
      </c>
    </row>
    <row r="103" spans="2:68">
      <c r="B103" s="89">
        <v>1996</v>
      </c>
      <c r="C103" s="73" t="s">
        <v>24</v>
      </c>
      <c r="D103" s="73" t="s">
        <v>24</v>
      </c>
      <c r="E103" s="73" t="s">
        <v>24</v>
      </c>
      <c r="F103" s="73" t="s">
        <v>24</v>
      </c>
      <c r="G103" s="73" t="s">
        <v>24</v>
      </c>
      <c r="H103" s="73" t="s">
        <v>24</v>
      </c>
      <c r="I103" s="73" t="s">
        <v>24</v>
      </c>
      <c r="J103" s="73" t="s">
        <v>24</v>
      </c>
      <c r="K103" s="73" t="s">
        <v>24</v>
      </c>
      <c r="L103" s="73" t="s">
        <v>24</v>
      </c>
      <c r="M103" s="73" t="s">
        <v>24</v>
      </c>
      <c r="N103" s="73" t="s">
        <v>24</v>
      </c>
      <c r="O103" s="73" t="s">
        <v>24</v>
      </c>
      <c r="P103" s="73" t="s">
        <v>24</v>
      </c>
      <c r="Q103" s="73" t="s">
        <v>24</v>
      </c>
      <c r="R103" s="73" t="s">
        <v>24</v>
      </c>
      <c r="S103" s="73" t="s">
        <v>24</v>
      </c>
      <c r="T103" s="73" t="s">
        <v>24</v>
      </c>
      <c r="U103" s="73" t="s">
        <v>24</v>
      </c>
      <c r="V103" s="73" t="s">
        <v>24</v>
      </c>
      <c r="X103" s="89">
        <v>1996</v>
      </c>
      <c r="Y103" s="73" t="s">
        <v>24</v>
      </c>
      <c r="Z103" s="73" t="s">
        <v>24</v>
      </c>
      <c r="AA103" s="73" t="s">
        <v>24</v>
      </c>
      <c r="AB103" s="73" t="s">
        <v>24</v>
      </c>
      <c r="AC103" s="73" t="s">
        <v>24</v>
      </c>
      <c r="AD103" s="73" t="s">
        <v>24</v>
      </c>
      <c r="AE103" s="73" t="s">
        <v>24</v>
      </c>
      <c r="AF103" s="73" t="s">
        <v>24</v>
      </c>
      <c r="AG103" s="73" t="s">
        <v>24</v>
      </c>
      <c r="AH103" s="73" t="s">
        <v>24</v>
      </c>
      <c r="AI103" s="73" t="s">
        <v>24</v>
      </c>
      <c r="AJ103" s="73" t="s">
        <v>24</v>
      </c>
      <c r="AK103" s="73" t="s">
        <v>24</v>
      </c>
      <c r="AL103" s="73" t="s">
        <v>24</v>
      </c>
      <c r="AM103" s="73" t="s">
        <v>24</v>
      </c>
      <c r="AN103" s="73" t="s">
        <v>24</v>
      </c>
      <c r="AO103" s="73" t="s">
        <v>24</v>
      </c>
      <c r="AP103" s="73" t="s">
        <v>24</v>
      </c>
      <c r="AQ103" s="73" t="s">
        <v>24</v>
      </c>
      <c r="AR103" s="73" t="s">
        <v>24</v>
      </c>
      <c r="AT103" s="89">
        <v>1996</v>
      </c>
      <c r="AU103" s="73" t="s">
        <v>24</v>
      </c>
      <c r="AV103" s="73" t="s">
        <v>24</v>
      </c>
      <c r="AW103" s="73" t="s">
        <v>24</v>
      </c>
      <c r="AX103" s="73" t="s">
        <v>24</v>
      </c>
      <c r="AY103" s="73" t="s">
        <v>24</v>
      </c>
      <c r="AZ103" s="73" t="s">
        <v>24</v>
      </c>
      <c r="BA103" s="73" t="s">
        <v>24</v>
      </c>
      <c r="BB103" s="73" t="s">
        <v>24</v>
      </c>
      <c r="BC103" s="73" t="s">
        <v>24</v>
      </c>
      <c r="BD103" s="73" t="s">
        <v>24</v>
      </c>
      <c r="BE103" s="73" t="s">
        <v>24</v>
      </c>
      <c r="BF103" s="73" t="s">
        <v>24</v>
      </c>
      <c r="BG103" s="73" t="s">
        <v>24</v>
      </c>
      <c r="BH103" s="73" t="s">
        <v>24</v>
      </c>
      <c r="BI103" s="73" t="s">
        <v>24</v>
      </c>
      <c r="BJ103" s="73" t="s">
        <v>24</v>
      </c>
      <c r="BK103" s="73" t="s">
        <v>24</v>
      </c>
      <c r="BL103" s="73" t="s">
        <v>24</v>
      </c>
      <c r="BM103" s="73" t="s">
        <v>24</v>
      </c>
      <c r="BN103" s="73" t="s">
        <v>24</v>
      </c>
      <c r="BP103" s="89">
        <v>1996</v>
      </c>
    </row>
    <row r="104" spans="2:68">
      <c r="B104" s="90">
        <v>1997</v>
      </c>
      <c r="C104" s="73">
        <v>19</v>
      </c>
      <c r="D104" s="73">
        <v>2</v>
      </c>
      <c r="E104" s="73">
        <v>7</v>
      </c>
      <c r="F104" s="73">
        <v>7</v>
      </c>
      <c r="G104" s="73">
        <v>9</v>
      </c>
      <c r="H104" s="73">
        <v>9</v>
      </c>
      <c r="I104" s="73">
        <v>19</v>
      </c>
      <c r="J104" s="73">
        <v>22</v>
      </c>
      <c r="K104" s="73">
        <v>30</v>
      </c>
      <c r="L104" s="73">
        <v>42</v>
      </c>
      <c r="M104" s="73">
        <v>74</v>
      </c>
      <c r="N104" s="73">
        <v>140</v>
      </c>
      <c r="O104" s="73">
        <v>282</v>
      </c>
      <c r="P104" s="73">
        <v>580</v>
      </c>
      <c r="Q104" s="73">
        <v>964</v>
      </c>
      <c r="R104" s="73">
        <v>1115</v>
      </c>
      <c r="S104" s="73">
        <v>1101</v>
      </c>
      <c r="T104" s="73">
        <v>1213</v>
      </c>
      <c r="U104" s="73">
        <v>0</v>
      </c>
      <c r="V104" s="73">
        <v>5635</v>
      </c>
      <c r="X104" s="90">
        <v>1997</v>
      </c>
      <c r="Y104" s="73">
        <v>18</v>
      </c>
      <c r="Z104" s="73">
        <v>5</v>
      </c>
      <c r="AA104" s="73">
        <v>1</v>
      </c>
      <c r="AB104" s="73">
        <v>7</v>
      </c>
      <c r="AC104" s="73">
        <v>4</v>
      </c>
      <c r="AD104" s="73">
        <v>9</v>
      </c>
      <c r="AE104" s="73">
        <v>16</v>
      </c>
      <c r="AF104" s="73">
        <v>17</v>
      </c>
      <c r="AG104" s="73">
        <v>31</v>
      </c>
      <c r="AH104" s="73">
        <v>26</v>
      </c>
      <c r="AI104" s="73">
        <v>55</v>
      </c>
      <c r="AJ104" s="73">
        <v>115</v>
      </c>
      <c r="AK104" s="73">
        <v>175</v>
      </c>
      <c r="AL104" s="73">
        <v>356</v>
      </c>
      <c r="AM104" s="73">
        <v>529</v>
      </c>
      <c r="AN104" s="73">
        <v>725</v>
      </c>
      <c r="AO104" s="73">
        <v>844</v>
      </c>
      <c r="AP104" s="73">
        <v>1714</v>
      </c>
      <c r="AQ104" s="73">
        <v>0</v>
      </c>
      <c r="AR104" s="73">
        <v>4647</v>
      </c>
      <c r="AT104" s="90">
        <v>1997</v>
      </c>
      <c r="AU104" s="73">
        <v>37</v>
      </c>
      <c r="AV104" s="73">
        <v>7</v>
      </c>
      <c r="AW104" s="73">
        <v>8</v>
      </c>
      <c r="AX104" s="73">
        <v>14</v>
      </c>
      <c r="AY104" s="73">
        <v>13</v>
      </c>
      <c r="AZ104" s="73">
        <v>18</v>
      </c>
      <c r="BA104" s="73">
        <v>35</v>
      </c>
      <c r="BB104" s="73">
        <v>39</v>
      </c>
      <c r="BC104" s="73">
        <v>61</v>
      </c>
      <c r="BD104" s="73">
        <v>68</v>
      </c>
      <c r="BE104" s="73">
        <v>129</v>
      </c>
      <c r="BF104" s="73">
        <v>255</v>
      </c>
      <c r="BG104" s="73">
        <v>457</v>
      </c>
      <c r="BH104" s="73">
        <v>936</v>
      </c>
      <c r="BI104" s="73">
        <v>1493</v>
      </c>
      <c r="BJ104" s="73">
        <v>1840</v>
      </c>
      <c r="BK104" s="73">
        <v>1945</v>
      </c>
      <c r="BL104" s="73">
        <v>2927</v>
      </c>
      <c r="BM104" s="73">
        <v>0</v>
      </c>
      <c r="BN104" s="73">
        <v>10282</v>
      </c>
      <c r="BP104" s="90">
        <v>1997</v>
      </c>
    </row>
    <row r="105" spans="2:68">
      <c r="B105" s="90">
        <v>1998</v>
      </c>
      <c r="C105" s="73">
        <v>22</v>
      </c>
      <c r="D105" s="73">
        <v>7</v>
      </c>
      <c r="E105" s="73">
        <v>7</v>
      </c>
      <c r="F105" s="73">
        <v>7</v>
      </c>
      <c r="G105" s="73">
        <v>4</v>
      </c>
      <c r="H105" s="73">
        <v>12</v>
      </c>
      <c r="I105" s="73">
        <v>13</v>
      </c>
      <c r="J105" s="73">
        <v>13</v>
      </c>
      <c r="K105" s="73">
        <v>23</v>
      </c>
      <c r="L105" s="73">
        <v>33</v>
      </c>
      <c r="M105" s="73">
        <v>72</v>
      </c>
      <c r="N105" s="73">
        <v>119</v>
      </c>
      <c r="O105" s="73">
        <v>266</v>
      </c>
      <c r="P105" s="73">
        <v>537</v>
      </c>
      <c r="Q105" s="73">
        <v>872</v>
      </c>
      <c r="R105" s="73">
        <v>1033</v>
      </c>
      <c r="S105" s="73">
        <v>1032</v>
      </c>
      <c r="T105" s="73">
        <v>1207</v>
      </c>
      <c r="U105" s="73">
        <v>1</v>
      </c>
      <c r="V105" s="73">
        <v>5280</v>
      </c>
      <c r="X105" s="90">
        <v>1998</v>
      </c>
      <c r="Y105" s="73">
        <v>24</v>
      </c>
      <c r="Z105" s="73">
        <v>1</v>
      </c>
      <c r="AA105" s="73">
        <v>1</v>
      </c>
      <c r="AB105" s="73">
        <v>6</v>
      </c>
      <c r="AC105" s="73">
        <v>8</v>
      </c>
      <c r="AD105" s="73">
        <v>15</v>
      </c>
      <c r="AE105" s="73">
        <v>12</v>
      </c>
      <c r="AF105" s="73">
        <v>20</v>
      </c>
      <c r="AG105" s="73">
        <v>18</v>
      </c>
      <c r="AH105" s="73">
        <v>34</v>
      </c>
      <c r="AI105" s="73">
        <v>67</v>
      </c>
      <c r="AJ105" s="73">
        <v>103</v>
      </c>
      <c r="AK105" s="73">
        <v>168</v>
      </c>
      <c r="AL105" s="73">
        <v>267</v>
      </c>
      <c r="AM105" s="73">
        <v>530</v>
      </c>
      <c r="AN105" s="73">
        <v>660</v>
      </c>
      <c r="AO105" s="73">
        <v>843</v>
      </c>
      <c r="AP105" s="73">
        <v>1515</v>
      </c>
      <c r="AQ105" s="73">
        <v>0</v>
      </c>
      <c r="AR105" s="73">
        <v>4292</v>
      </c>
      <c r="AT105" s="90">
        <v>1998</v>
      </c>
      <c r="AU105" s="73">
        <v>46</v>
      </c>
      <c r="AV105" s="73">
        <v>8</v>
      </c>
      <c r="AW105" s="73">
        <v>8</v>
      </c>
      <c r="AX105" s="73">
        <v>13</v>
      </c>
      <c r="AY105" s="73">
        <v>12</v>
      </c>
      <c r="AZ105" s="73">
        <v>27</v>
      </c>
      <c r="BA105" s="73">
        <v>25</v>
      </c>
      <c r="BB105" s="73">
        <v>33</v>
      </c>
      <c r="BC105" s="73">
        <v>41</v>
      </c>
      <c r="BD105" s="73">
        <v>67</v>
      </c>
      <c r="BE105" s="73">
        <v>139</v>
      </c>
      <c r="BF105" s="73">
        <v>222</v>
      </c>
      <c r="BG105" s="73">
        <v>434</v>
      </c>
      <c r="BH105" s="73">
        <v>804</v>
      </c>
      <c r="BI105" s="73">
        <v>1402</v>
      </c>
      <c r="BJ105" s="73">
        <v>1693</v>
      </c>
      <c r="BK105" s="73">
        <v>1875</v>
      </c>
      <c r="BL105" s="73">
        <v>2722</v>
      </c>
      <c r="BM105" s="73">
        <v>1</v>
      </c>
      <c r="BN105" s="73">
        <v>9572</v>
      </c>
      <c r="BP105" s="90">
        <v>1998</v>
      </c>
    </row>
    <row r="106" spans="2:68">
      <c r="B106" s="90">
        <v>1999</v>
      </c>
      <c r="C106" s="73">
        <v>18</v>
      </c>
      <c r="D106" s="73">
        <v>1</v>
      </c>
      <c r="E106" s="73">
        <v>5</v>
      </c>
      <c r="F106" s="73">
        <v>10</v>
      </c>
      <c r="G106" s="73">
        <v>12</v>
      </c>
      <c r="H106" s="73">
        <v>9</v>
      </c>
      <c r="I106" s="73">
        <v>16</v>
      </c>
      <c r="J106" s="73">
        <v>17</v>
      </c>
      <c r="K106" s="73">
        <v>13</v>
      </c>
      <c r="L106" s="73">
        <v>37</v>
      </c>
      <c r="M106" s="73">
        <v>57</v>
      </c>
      <c r="N106" s="73">
        <v>137</v>
      </c>
      <c r="O106" s="73">
        <v>235</v>
      </c>
      <c r="P106" s="73">
        <v>488</v>
      </c>
      <c r="Q106" s="73">
        <v>885</v>
      </c>
      <c r="R106" s="73">
        <v>1130</v>
      </c>
      <c r="S106" s="73">
        <v>991</v>
      </c>
      <c r="T106" s="73">
        <v>1219</v>
      </c>
      <c r="U106" s="73">
        <v>0</v>
      </c>
      <c r="V106" s="73">
        <v>5280</v>
      </c>
      <c r="X106" s="90">
        <v>1999</v>
      </c>
      <c r="Y106" s="73">
        <v>13</v>
      </c>
      <c r="Z106" s="73">
        <v>4</v>
      </c>
      <c r="AA106" s="73">
        <v>5</v>
      </c>
      <c r="AB106" s="73">
        <v>8</v>
      </c>
      <c r="AC106" s="73">
        <v>7</v>
      </c>
      <c r="AD106" s="73">
        <v>11</v>
      </c>
      <c r="AE106" s="73">
        <v>14</v>
      </c>
      <c r="AF106" s="73">
        <v>14</v>
      </c>
      <c r="AG106" s="73">
        <v>14</v>
      </c>
      <c r="AH106" s="73">
        <v>41</v>
      </c>
      <c r="AI106" s="73">
        <v>57</v>
      </c>
      <c r="AJ106" s="73">
        <v>101</v>
      </c>
      <c r="AK106" s="73">
        <v>154</v>
      </c>
      <c r="AL106" s="73">
        <v>254</v>
      </c>
      <c r="AM106" s="73">
        <v>483</v>
      </c>
      <c r="AN106" s="73">
        <v>697</v>
      </c>
      <c r="AO106" s="73">
        <v>802</v>
      </c>
      <c r="AP106" s="73">
        <v>1620</v>
      </c>
      <c r="AQ106" s="73">
        <v>0</v>
      </c>
      <c r="AR106" s="73">
        <v>4299</v>
      </c>
      <c r="AT106" s="90">
        <v>1999</v>
      </c>
      <c r="AU106" s="73">
        <v>31</v>
      </c>
      <c r="AV106" s="73">
        <v>5</v>
      </c>
      <c r="AW106" s="73">
        <v>10</v>
      </c>
      <c r="AX106" s="73">
        <v>18</v>
      </c>
      <c r="AY106" s="73">
        <v>19</v>
      </c>
      <c r="AZ106" s="73">
        <v>20</v>
      </c>
      <c r="BA106" s="73">
        <v>30</v>
      </c>
      <c r="BB106" s="73">
        <v>31</v>
      </c>
      <c r="BC106" s="73">
        <v>27</v>
      </c>
      <c r="BD106" s="73">
        <v>78</v>
      </c>
      <c r="BE106" s="73">
        <v>114</v>
      </c>
      <c r="BF106" s="73">
        <v>238</v>
      </c>
      <c r="BG106" s="73">
        <v>389</v>
      </c>
      <c r="BH106" s="73">
        <v>742</v>
      </c>
      <c r="BI106" s="73">
        <v>1368</v>
      </c>
      <c r="BJ106" s="73">
        <v>1827</v>
      </c>
      <c r="BK106" s="73">
        <v>1793</v>
      </c>
      <c r="BL106" s="73">
        <v>2839</v>
      </c>
      <c r="BM106" s="73">
        <v>0</v>
      </c>
      <c r="BN106" s="73">
        <v>9579</v>
      </c>
      <c r="BP106" s="90">
        <v>1999</v>
      </c>
    </row>
    <row r="107" spans="2:68">
      <c r="B107" s="90">
        <v>2000</v>
      </c>
      <c r="C107" s="73">
        <v>14</v>
      </c>
      <c r="D107" s="73">
        <v>5</v>
      </c>
      <c r="E107" s="73">
        <v>1</v>
      </c>
      <c r="F107" s="73">
        <v>4</v>
      </c>
      <c r="G107" s="73">
        <v>4</v>
      </c>
      <c r="H107" s="73">
        <v>8</v>
      </c>
      <c r="I107" s="73">
        <v>23</v>
      </c>
      <c r="J107" s="73">
        <v>19</v>
      </c>
      <c r="K107" s="73">
        <v>34</v>
      </c>
      <c r="L107" s="73">
        <v>42</v>
      </c>
      <c r="M107" s="73">
        <v>77</v>
      </c>
      <c r="N107" s="73">
        <v>150</v>
      </c>
      <c r="O107" s="73">
        <v>259</v>
      </c>
      <c r="P107" s="73">
        <v>482</v>
      </c>
      <c r="Q107" s="73">
        <v>845</v>
      </c>
      <c r="R107" s="73">
        <v>1163</v>
      </c>
      <c r="S107" s="73">
        <v>1165</v>
      </c>
      <c r="T107" s="73">
        <v>1602</v>
      </c>
      <c r="U107" s="73">
        <v>2</v>
      </c>
      <c r="V107" s="73">
        <v>5899</v>
      </c>
      <c r="X107" s="90">
        <v>2000</v>
      </c>
      <c r="Y107" s="73">
        <v>10</v>
      </c>
      <c r="Z107" s="73">
        <v>5</v>
      </c>
      <c r="AA107" s="73">
        <v>3</v>
      </c>
      <c r="AB107" s="73">
        <v>3</v>
      </c>
      <c r="AC107" s="73">
        <v>4</v>
      </c>
      <c r="AD107" s="73">
        <v>10</v>
      </c>
      <c r="AE107" s="73">
        <v>17</v>
      </c>
      <c r="AF107" s="73">
        <v>16</v>
      </c>
      <c r="AG107" s="73">
        <v>22</v>
      </c>
      <c r="AH107" s="73">
        <v>42</v>
      </c>
      <c r="AI107" s="73">
        <v>61</v>
      </c>
      <c r="AJ107" s="73">
        <v>124</v>
      </c>
      <c r="AK107" s="73">
        <v>155</v>
      </c>
      <c r="AL107" s="73">
        <v>310</v>
      </c>
      <c r="AM107" s="73">
        <v>515</v>
      </c>
      <c r="AN107" s="73">
        <v>701</v>
      </c>
      <c r="AO107" s="73">
        <v>877</v>
      </c>
      <c r="AP107" s="73">
        <v>2082</v>
      </c>
      <c r="AQ107" s="73">
        <v>0</v>
      </c>
      <c r="AR107" s="73">
        <v>4957</v>
      </c>
      <c r="AT107" s="90">
        <v>2000</v>
      </c>
      <c r="AU107" s="73">
        <v>24</v>
      </c>
      <c r="AV107" s="73">
        <v>10</v>
      </c>
      <c r="AW107" s="73">
        <v>4</v>
      </c>
      <c r="AX107" s="73">
        <v>7</v>
      </c>
      <c r="AY107" s="73">
        <v>8</v>
      </c>
      <c r="AZ107" s="73">
        <v>18</v>
      </c>
      <c r="BA107" s="73">
        <v>40</v>
      </c>
      <c r="BB107" s="73">
        <v>35</v>
      </c>
      <c r="BC107" s="73">
        <v>56</v>
      </c>
      <c r="BD107" s="73">
        <v>84</v>
      </c>
      <c r="BE107" s="73">
        <v>138</v>
      </c>
      <c r="BF107" s="73">
        <v>274</v>
      </c>
      <c r="BG107" s="73">
        <v>414</v>
      </c>
      <c r="BH107" s="73">
        <v>792</v>
      </c>
      <c r="BI107" s="73">
        <v>1360</v>
      </c>
      <c r="BJ107" s="73">
        <v>1864</v>
      </c>
      <c r="BK107" s="73">
        <v>2042</v>
      </c>
      <c r="BL107" s="73">
        <v>3684</v>
      </c>
      <c r="BM107" s="73">
        <v>2</v>
      </c>
      <c r="BN107" s="73">
        <v>10856</v>
      </c>
      <c r="BP107" s="90">
        <v>2000</v>
      </c>
    </row>
    <row r="108" spans="2:68">
      <c r="B108" s="90">
        <v>2001</v>
      </c>
      <c r="C108" s="73">
        <v>20</v>
      </c>
      <c r="D108" s="73">
        <v>1</v>
      </c>
      <c r="E108" s="73">
        <v>3</v>
      </c>
      <c r="F108" s="73">
        <v>4</v>
      </c>
      <c r="G108" s="73">
        <v>12</v>
      </c>
      <c r="H108" s="73">
        <v>10</v>
      </c>
      <c r="I108" s="73">
        <v>19</v>
      </c>
      <c r="J108" s="73">
        <v>23</v>
      </c>
      <c r="K108" s="73">
        <v>36</v>
      </c>
      <c r="L108" s="73">
        <v>42</v>
      </c>
      <c r="M108" s="73">
        <v>69</v>
      </c>
      <c r="N108" s="73">
        <v>153</v>
      </c>
      <c r="O108" s="73">
        <v>216</v>
      </c>
      <c r="P108" s="73">
        <v>454</v>
      </c>
      <c r="Q108" s="73">
        <v>810</v>
      </c>
      <c r="R108" s="73">
        <v>1183</v>
      </c>
      <c r="S108" s="73">
        <v>1159</v>
      </c>
      <c r="T108" s="73">
        <v>1493</v>
      </c>
      <c r="U108" s="73">
        <v>0</v>
      </c>
      <c r="V108" s="73">
        <v>5707</v>
      </c>
      <c r="X108" s="90">
        <v>2001</v>
      </c>
      <c r="Y108" s="73">
        <v>15</v>
      </c>
      <c r="Z108" s="73">
        <v>2</v>
      </c>
      <c r="AA108" s="73">
        <v>4</v>
      </c>
      <c r="AB108" s="73">
        <v>2</v>
      </c>
      <c r="AC108" s="73">
        <v>7</v>
      </c>
      <c r="AD108" s="73">
        <v>9</v>
      </c>
      <c r="AE108" s="73">
        <v>15</v>
      </c>
      <c r="AF108" s="73">
        <v>16</v>
      </c>
      <c r="AG108" s="73">
        <v>31</v>
      </c>
      <c r="AH108" s="73">
        <v>31</v>
      </c>
      <c r="AI108" s="73">
        <v>65</v>
      </c>
      <c r="AJ108" s="73">
        <v>105</v>
      </c>
      <c r="AK108" s="73">
        <v>184</v>
      </c>
      <c r="AL108" s="73">
        <v>301</v>
      </c>
      <c r="AM108" s="73">
        <v>528</v>
      </c>
      <c r="AN108" s="73">
        <v>726</v>
      </c>
      <c r="AO108" s="73">
        <v>914</v>
      </c>
      <c r="AP108" s="73">
        <v>1924</v>
      </c>
      <c r="AQ108" s="73">
        <v>0</v>
      </c>
      <c r="AR108" s="73">
        <v>4879</v>
      </c>
      <c r="AT108" s="90">
        <v>2001</v>
      </c>
      <c r="AU108" s="73">
        <v>35</v>
      </c>
      <c r="AV108" s="73">
        <v>3</v>
      </c>
      <c r="AW108" s="73">
        <v>7</v>
      </c>
      <c r="AX108" s="73">
        <v>6</v>
      </c>
      <c r="AY108" s="73">
        <v>19</v>
      </c>
      <c r="AZ108" s="73">
        <v>19</v>
      </c>
      <c r="BA108" s="73">
        <v>34</v>
      </c>
      <c r="BB108" s="73">
        <v>39</v>
      </c>
      <c r="BC108" s="73">
        <v>67</v>
      </c>
      <c r="BD108" s="73">
        <v>73</v>
      </c>
      <c r="BE108" s="73">
        <v>134</v>
      </c>
      <c r="BF108" s="73">
        <v>258</v>
      </c>
      <c r="BG108" s="73">
        <v>400</v>
      </c>
      <c r="BH108" s="73">
        <v>755</v>
      </c>
      <c r="BI108" s="73">
        <v>1338</v>
      </c>
      <c r="BJ108" s="73">
        <v>1909</v>
      </c>
      <c r="BK108" s="73">
        <v>2073</v>
      </c>
      <c r="BL108" s="73">
        <v>3417</v>
      </c>
      <c r="BM108" s="73">
        <v>0</v>
      </c>
      <c r="BN108" s="73">
        <v>10586</v>
      </c>
      <c r="BP108" s="90">
        <v>2001</v>
      </c>
    </row>
    <row r="109" spans="2:68">
      <c r="B109" s="90">
        <v>2002</v>
      </c>
      <c r="C109" s="73">
        <v>22</v>
      </c>
      <c r="D109" s="73">
        <v>1</v>
      </c>
      <c r="E109" s="73">
        <v>6</v>
      </c>
      <c r="F109" s="73">
        <v>4</v>
      </c>
      <c r="G109" s="73">
        <v>9</v>
      </c>
      <c r="H109" s="73">
        <v>10</v>
      </c>
      <c r="I109" s="73">
        <v>19</v>
      </c>
      <c r="J109" s="73">
        <v>17</v>
      </c>
      <c r="K109" s="73">
        <v>25</v>
      </c>
      <c r="L109" s="73">
        <v>41</v>
      </c>
      <c r="M109" s="73">
        <v>85</v>
      </c>
      <c r="N109" s="73">
        <v>128</v>
      </c>
      <c r="O109" s="73">
        <v>261</v>
      </c>
      <c r="P109" s="73">
        <v>446</v>
      </c>
      <c r="Q109" s="73">
        <v>836</v>
      </c>
      <c r="R109" s="73">
        <v>1193</v>
      </c>
      <c r="S109" s="73">
        <v>1245</v>
      </c>
      <c r="T109" s="73">
        <v>1789</v>
      </c>
      <c r="U109" s="73">
        <v>4</v>
      </c>
      <c r="V109" s="73">
        <v>6141</v>
      </c>
      <c r="X109" s="90">
        <v>2002</v>
      </c>
      <c r="Y109" s="73">
        <v>9</v>
      </c>
      <c r="Z109" s="73">
        <v>2</v>
      </c>
      <c r="AA109" s="73">
        <v>4</v>
      </c>
      <c r="AB109" s="73">
        <v>4</v>
      </c>
      <c r="AC109" s="73">
        <v>5</v>
      </c>
      <c r="AD109" s="73">
        <v>10</v>
      </c>
      <c r="AE109" s="73">
        <v>14</v>
      </c>
      <c r="AF109" s="73">
        <v>14</v>
      </c>
      <c r="AG109" s="73">
        <v>19</v>
      </c>
      <c r="AH109" s="73">
        <v>34</v>
      </c>
      <c r="AI109" s="73">
        <v>77</v>
      </c>
      <c r="AJ109" s="73">
        <v>111</v>
      </c>
      <c r="AK109" s="73">
        <v>186</v>
      </c>
      <c r="AL109" s="73">
        <v>305</v>
      </c>
      <c r="AM109" s="73">
        <v>514</v>
      </c>
      <c r="AN109" s="73">
        <v>866</v>
      </c>
      <c r="AO109" s="73">
        <v>1025</v>
      </c>
      <c r="AP109" s="73">
        <v>2277</v>
      </c>
      <c r="AQ109" s="73">
        <v>2</v>
      </c>
      <c r="AR109" s="73">
        <v>5478</v>
      </c>
      <c r="AT109" s="90">
        <v>2002</v>
      </c>
      <c r="AU109" s="73">
        <v>31</v>
      </c>
      <c r="AV109" s="73">
        <v>3</v>
      </c>
      <c r="AW109" s="73">
        <v>10</v>
      </c>
      <c r="AX109" s="73">
        <v>8</v>
      </c>
      <c r="AY109" s="73">
        <v>14</v>
      </c>
      <c r="AZ109" s="73">
        <v>20</v>
      </c>
      <c r="BA109" s="73">
        <v>33</v>
      </c>
      <c r="BB109" s="73">
        <v>31</v>
      </c>
      <c r="BC109" s="73">
        <v>44</v>
      </c>
      <c r="BD109" s="73">
        <v>75</v>
      </c>
      <c r="BE109" s="73">
        <v>162</v>
      </c>
      <c r="BF109" s="73">
        <v>239</v>
      </c>
      <c r="BG109" s="73">
        <v>447</v>
      </c>
      <c r="BH109" s="73">
        <v>751</v>
      </c>
      <c r="BI109" s="73">
        <v>1350</v>
      </c>
      <c r="BJ109" s="73">
        <v>2059</v>
      </c>
      <c r="BK109" s="73">
        <v>2270</v>
      </c>
      <c r="BL109" s="73">
        <v>4066</v>
      </c>
      <c r="BM109" s="73">
        <v>6</v>
      </c>
      <c r="BN109" s="73">
        <v>11619</v>
      </c>
      <c r="BP109" s="90">
        <v>2002</v>
      </c>
    </row>
    <row r="110" spans="2:68">
      <c r="B110" s="90">
        <v>2003</v>
      </c>
      <c r="C110" s="73">
        <v>30</v>
      </c>
      <c r="D110" s="73">
        <v>4</v>
      </c>
      <c r="E110" s="73">
        <v>4</v>
      </c>
      <c r="F110" s="73">
        <v>8</v>
      </c>
      <c r="G110" s="73">
        <v>11</v>
      </c>
      <c r="H110" s="73">
        <v>10</v>
      </c>
      <c r="I110" s="73">
        <v>6</v>
      </c>
      <c r="J110" s="73">
        <v>21</v>
      </c>
      <c r="K110" s="73">
        <v>35</v>
      </c>
      <c r="L110" s="73">
        <v>43</v>
      </c>
      <c r="M110" s="73">
        <v>81</v>
      </c>
      <c r="N110" s="73">
        <v>119</v>
      </c>
      <c r="O110" s="73">
        <v>260</v>
      </c>
      <c r="P110" s="73">
        <v>379</v>
      </c>
      <c r="Q110" s="73">
        <v>798</v>
      </c>
      <c r="R110" s="73">
        <v>1213</v>
      </c>
      <c r="S110" s="73">
        <v>1371</v>
      </c>
      <c r="T110" s="73">
        <v>1806</v>
      </c>
      <c r="U110" s="73">
        <v>1</v>
      </c>
      <c r="V110" s="73">
        <v>6200</v>
      </c>
      <c r="X110" s="90">
        <v>2003</v>
      </c>
      <c r="Y110" s="73">
        <v>18</v>
      </c>
      <c r="Z110" s="73">
        <v>5</v>
      </c>
      <c r="AA110" s="73">
        <v>4</v>
      </c>
      <c r="AB110" s="73">
        <v>0</v>
      </c>
      <c r="AC110" s="73">
        <v>2</v>
      </c>
      <c r="AD110" s="73">
        <v>3</v>
      </c>
      <c r="AE110" s="73">
        <v>11</v>
      </c>
      <c r="AF110" s="73">
        <v>16</v>
      </c>
      <c r="AG110" s="73">
        <v>17</v>
      </c>
      <c r="AH110" s="73">
        <v>33</v>
      </c>
      <c r="AI110" s="73">
        <v>53</v>
      </c>
      <c r="AJ110" s="73">
        <v>121</v>
      </c>
      <c r="AK110" s="73">
        <v>201</v>
      </c>
      <c r="AL110" s="73">
        <v>254</v>
      </c>
      <c r="AM110" s="73">
        <v>474</v>
      </c>
      <c r="AN110" s="73">
        <v>825</v>
      </c>
      <c r="AO110" s="73">
        <v>1075</v>
      </c>
      <c r="AP110" s="73">
        <v>2530</v>
      </c>
      <c r="AQ110" s="73">
        <v>0</v>
      </c>
      <c r="AR110" s="73">
        <v>5642</v>
      </c>
      <c r="AT110" s="90">
        <v>2003</v>
      </c>
      <c r="AU110" s="73">
        <v>48</v>
      </c>
      <c r="AV110" s="73">
        <v>9</v>
      </c>
      <c r="AW110" s="73">
        <v>8</v>
      </c>
      <c r="AX110" s="73">
        <v>8</v>
      </c>
      <c r="AY110" s="73">
        <v>13</v>
      </c>
      <c r="AZ110" s="73">
        <v>13</v>
      </c>
      <c r="BA110" s="73">
        <v>17</v>
      </c>
      <c r="BB110" s="73">
        <v>37</v>
      </c>
      <c r="BC110" s="73">
        <v>52</v>
      </c>
      <c r="BD110" s="73">
        <v>76</v>
      </c>
      <c r="BE110" s="73">
        <v>134</v>
      </c>
      <c r="BF110" s="73">
        <v>240</v>
      </c>
      <c r="BG110" s="73">
        <v>461</v>
      </c>
      <c r="BH110" s="73">
        <v>633</v>
      </c>
      <c r="BI110" s="73">
        <v>1272</v>
      </c>
      <c r="BJ110" s="73">
        <v>2038</v>
      </c>
      <c r="BK110" s="73">
        <v>2446</v>
      </c>
      <c r="BL110" s="73">
        <v>4336</v>
      </c>
      <c r="BM110" s="73">
        <v>1</v>
      </c>
      <c r="BN110" s="73">
        <v>11842</v>
      </c>
      <c r="BP110" s="90">
        <v>2003</v>
      </c>
    </row>
    <row r="111" spans="2:68">
      <c r="B111" s="90">
        <v>2004</v>
      </c>
      <c r="C111" s="73">
        <v>32</v>
      </c>
      <c r="D111" s="73">
        <v>4</v>
      </c>
      <c r="E111" s="73">
        <v>3</v>
      </c>
      <c r="F111" s="73">
        <v>2</v>
      </c>
      <c r="G111" s="73">
        <v>6</v>
      </c>
      <c r="H111" s="73">
        <v>14</v>
      </c>
      <c r="I111" s="73">
        <v>10</v>
      </c>
      <c r="J111" s="73">
        <v>17</v>
      </c>
      <c r="K111" s="73">
        <v>22</v>
      </c>
      <c r="L111" s="73">
        <v>40</v>
      </c>
      <c r="M111" s="73">
        <v>81</v>
      </c>
      <c r="N111" s="73">
        <v>137</v>
      </c>
      <c r="O111" s="73">
        <v>240</v>
      </c>
      <c r="P111" s="73">
        <v>383</v>
      </c>
      <c r="Q111" s="73">
        <v>667</v>
      </c>
      <c r="R111" s="73">
        <v>1209</v>
      </c>
      <c r="S111" s="73">
        <v>1360</v>
      </c>
      <c r="T111" s="73">
        <v>1778</v>
      </c>
      <c r="U111" s="73">
        <v>0</v>
      </c>
      <c r="V111" s="73">
        <v>6005</v>
      </c>
      <c r="X111" s="90">
        <v>2004</v>
      </c>
      <c r="Y111" s="73">
        <v>23</v>
      </c>
      <c r="Z111" s="73">
        <v>1</v>
      </c>
      <c r="AA111" s="73">
        <v>1</v>
      </c>
      <c r="AB111" s="73">
        <v>2</v>
      </c>
      <c r="AC111" s="73">
        <v>9</v>
      </c>
      <c r="AD111" s="73">
        <v>6</v>
      </c>
      <c r="AE111" s="73">
        <v>4</v>
      </c>
      <c r="AF111" s="73">
        <v>18</v>
      </c>
      <c r="AG111" s="73">
        <v>21</v>
      </c>
      <c r="AH111" s="73">
        <v>26</v>
      </c>
      <c r="AI111" s="73">
        <v>48</v>
      </c>
      <c r="AJ111" s="73">
        <v>126</v>
      </c>
      <c r="AK111" s="73">
        <v>177</v>
      </c>
      <c r="AL111" s="73">
        <v>284</v>
      </c>
      <c r="AM111" s="73">
        <v>503</v>
      </c>
      <c r="AN111" s="73">
        <v>806</v>
      </c>
      <c r="AO111" s="73">
        <v>1100</v>
      </c>
      <c r="AP111" s="73">
        <v>2444</v>
      </c>
      <c r="AQ111" s="73">
        <v>0</v>
      </c>
      <c r="AR111" s="73">
        <v>5599</v>
      </c>
      <c r="AT111" s="90">
        <v>2004</v>
      </c>
      <c r="AU111" s="73">
        <v>55</v>
      </c>
      <c r="AV111" s="73">
        <v>5</v>
      </c>
      <c r="AW111" s="73">
        <v>4</v>
      </c>
      <c r="AX111" s="73">
        <v>4</v>
      </c>
      <c r="AY111" s="73">
        <v>15</v>
      </c>
      <c r="AZ111" s="73">
        <v>20</v>
      </c>
      <c r="BA111" s="73">
        <v>14</v>
      </c>
      <c r="BB111" s="73">
        <v>35</v>
      </c>
      <c r="BC111" s="73">
        <v>43</v>
      </c>
      <c r="BD111" s="73">
        <v>66</v>
      </c>
      <c r="BE111" s="73">
        <v>129</v>
      </c>
      <c r="BF111" s="73">
        <v>263</v>
      </c>
      <c r="BG111" s="73">
        <v>417</v>
      </c>
      <c r="BH111" s="73">
        <v>667</v>
      </c>
      <c r="BI111" s="73">
        <v>1170</v>
      </c>
      <c r="BJ111" s="73">
        <v>2015</v>
      </c>
      <c r="BK111" s="73">
        <v>2460</v>
      </c>
      <c r="BL111" s="73">
        <v>4222</v>
      </c>
      <c r="BM111" s="73">
        <v>0</v>
      </c>
      <c r="BN111" s="73">
        <v>11604</v>
      </c>
      <c r="BP111" s="90">
        <v>2004</v>
      </c>
    </row>
    <row r="112" spans="2:68">
      <c r="B112" s="90">
        <v>2005</v>
      </c>
      <c r="C112" s="73">
        <v>22</v>
      </c>
      <c r="D112" s="73">
        <v>4</v>
      </c>
      <c r="E112" s="73">
        <v>1</v>
      </c>
      <c r="F112" s="73">
        <v>1</v>
      </c>
      <c r="G112" s="73">
        <v>8</v>
      </c>
      <c r="H112" s="73">
        <v>9</v>
      </c>
      <c r="I112" s="73">
        <v>10</v>
      </c>
      <c r="J112" s="73">
        <v>20</v>
      </c>
      <c r="K112" s="73">
        <v>33</v>
      </c>
      <c r="L112" s="73">
        <v>43</v>
      </c>
      <c r="M112" s="73">
        <v>72</v>
      </c>
      <c r="N112" s="73">
        <v>133</v>
      </c>
      <c r="O112" s="73">
        <v>197</v>
      </c>
      <c r="P112" s="73">
        <v>388</v>
      </c>
      <c r="Q112" s="73">
        <v>628</v>
      </c>
      <c r="R112" s="73">
        <v>1037</v>
      </c>
      <c r="S112" s="73">
        <v>1307</v>
      </c>
      <c r="T112" s="73">
        <v>1769</v>
      </c>
      <c r="U112" s="73">
        <v>1</v>
      </c>
      <c r="V112" s="73">
        <v>5683</v>
      </c>
      <c r="X112" s="90">
        <v>2005</v>
      </c>
      <c r="Y112" s="73">
        <v>12</v>
      </c>
      <c r="Z112" s="73">
        <v>4</v>
      </c>
      <c r="AA112" s="73">
        <v>4</v>
      </c>
      <c r="AB112" s="73">
        <v>3</v>
      </c>
      <c r="AC112" s="73">
        <v>8</v>
      </c>
      <c r="AD112" s="73">
        <v>10</v>
      </c>
      <c r="AE112" s="73">
        <v>7</v>
      </c>
      <c r="AF112" s="73">
        <v>12</v>
      </c>
      <c r="AG112" s="73">
        <v>27</v>
      </c>
      <c r="AH112" s="73">
        <v>28</v>
      </c>
      <c r="AI112" s="73">
        <v>61</v>
      </c>
      <c r="AJ112" s="73">
        <v>95</v>
      </c>
      <c r="AK112" s="73">
        <v>182</v>
      </c>
      <c r="AL112" s="73">
        <v>264</v>
      </c>
      <c r="AM112" s="73">
        <v>396</v>
      </c>
      <c r="AN112" s="73">
        <v>657</v>
      </c>
      <c r="AO112" s="73">
        <v>998</v>
      </c>
      <c r="AP112" s="73">
        <v>2322</v>
      </c>
      <c r="AQ112" s="73">
        <v>0</v>
      </c>
      <c r="AR112" s="73">
        <v>5090</v>
      </c>
      <c r="AT112" s="90">
        <v>2005</v>
      </c>
      <c r="AU112" s="73">
        <v>34</v>
      </c>
      <c r="AV112" s="73">
        <v>8</v>
      </c>
      <c r="AW112" s="73">
        <v>5</v>
      </c>
      <c r="AX112" s="73">
        <v>4</v>
      </c>
      <c r="AY112" s="73">
        <v>16</v>
      </c>
      <c r="AZ112" s="73">
        <v>19</v>
      </c>
      <c r="BA112" s="73">
        <v>17</v>
      </c>
      <c r="BB112" s="73">
        <v>32</v>
      </c>
      <c r="BC112" s="73">
        <v>60</v>
      </c>
      <c r="BD112" s="73">
        <v>71</v>
      </c>
      <c r="BE112" s="73">
        <v>133</v>
      </c>
      <c r="BF112" s="73">
        <v>228</v>
      </c>
      <c r="BG112" s="73">
        <v>379</v>
      </c>
      <c r="BH112" s="73">
        <v>652</v>
      </c>
      <c r="BI112" s="73">
        <v>1024</v>
      </c>
      <c r="BJ112" s="73">
        <v>1694</v>
      </c>
      <c r="BK112" s="73">
        <v>2305</v>
      </c>
      <c r="BL112" s="73">
        <v>4091</v>
      </c>
      <c r="BM112" s="73">
        <v>1</v>
      </c>
      <c r="BN112" s="73">
        <v>10773</v>
      </c>
      <c r="BP112" s="90">
        <v>2005</v>
      </c>
    </row>
    <row r="113" spans="2:68">
      <c r="B113" s="90">
        <v>2006</v>
      </c>
      <c r="C113" s="73">
        <v>33</v>
      </c>
      <c r="D113" s="73">
        <v>1</v>
      </c>
      <c r="E113" s="73">
        <v>3</v>
      </c>
      <c r="F113" s="73">
        <v>7</v>
      </c>
      <c r="G113" s="73">
        <v>9</v>
      </c>
      <c r="H113" s="73">
        <v>8</v>
      </c>
      <c r="I113" s="73">
        <v>14</v>
      </c>
      <c r="J113" s="73">
        <v>15</v>
      </c>
      <c r="K113" s="73">
        <v>33</v>
      </c>
      <c r="L113" s="73">
        <v>36</v>
      </c>
      <c r="M113" s="73">
        <v>57</v>
      </c>
      <c r="N113" s="73">
        <v>130</v>
      </c>
      <c r="O113" s="73">
        <v>213</v>
      </c>
      <c r="P113" s="73">
        <v>384</v>
      </c>
      <c r="Q113" s="73">
        <v>591</v>
      </c>
      <c r="R113" s="73">
        <v>1035</v>
      </c>
      <c r="S113" s="73">
        <v>1278</v>
      </c>
      <c r="T113" s="73">
        <v>1846</v>
      </c>
      <c r="U113" s="73">
        <v>0</v>
      </c>
      <c r="V113" s="73">
        <v>5693</v>
      </c>
      <c r="X113" s="90">
        <v>2006</v>
      </c>
      <c r="Y113" s="73">
        <v>20</v>
      </c>
      <c r="Z113" s="73">
        <v>5</v>
      </c>
      <c r="AA113" s="73">
        <v>2</v>
      </c>
      <c r="AB113" s="73">
        <v>3</v>
      </c>
      <c r="AC113" s="73">
        <v>6</v>
      </c>
      <c r="AD113" s="73">
        <v>9</v>
      </c>
      <c r="AE113" s="73">
        <v>6</v>
      </c>
      <c r="AF113" s="73">
        <v>11</v>
      </c>
      <c r="AG113" s="73">
        <v>12</v>
      </c>
      <c r="AH113" s="73">
        <v>34</v>
      </c>
      <c r="AI113" s="73">
        <v>36</v>
      </c>
      <c r="AJ113" s="73">
        <v>97</v>
      </c>
      <c r="AK113" s="73">
        <v>192</v>
      </c>
      <c r="AL113" s="73">
        <v>250</v>
      </c>
      <c r="AM113" s="73">
        <v>386</v>
      </c>
      <c r="AN113" s="73">
        <v>686</v>
      </c>
      <c r="AO113" s="73">
        <v>1005</v>
      </c>
      <c r="AP113" s="73">
        <v>2386</v>
      </c>
      <c r="AQ113" s="73">
        <v>0</v>
      </c>
      <c r="AR113" s="73">
        <v>5146</v>
      </c>
      <c r="AT113" s="90">
        <v>2006</v>
      </c>
      <c r="AU113" s="73">
        <v>53</v>
      </c>
      <c r="AV113" s="73">
        <v>6</v>
      </c>
      <c r="AW113" s="73">
        <v>5</v>
      </c>
      <c r="AX113" s="73">
        <v>10</v>
      </c>
      <c r="AY113" s="73">
        <v>15</v>
      </c>
      <c r="AZ113" s="73">
        <v>17</v>
      </c>
      <c r="BA113" s="73">
        <v>20</v>
      </c>
      <c r="BB113" s="73">
        <v>26</v>
      </c>
      <c r="BC113" s="73">
        <v>45</v>
      </c>
      <c r="BD113" s="73">
        <v>70</v>
      </c>
      <c r="BE113" s="73">
        <v>93</v>
      </c>
      <c r="BF113" s="73">
        <v>227</v>
      </c>
      <c r="BG113" s="73">
        <v>405</v>
      </c>
      <c r="BH113" s="73">
        <v>634</v>
      </c>
      <c r="BI113" s="73">
        <v>977</v>
      </c>
      <c r="BJ113" s="73">
        <v>1721</v>
      </c>
      <c r="BK113" s="73">
        <v>2283</v>
      </c>
      <c r="BL113" s="73">
        <v>4232</v>
      </c>
      <c r="BM113" s="73">
        <v>0</v>
      </c>
      <c r="BN113" s="73">
        <v>10839</v>
      </c>
      <c r="BP113" s="90">
        <v>2006</v>
      </c>
    </row>
    <row r="114" spans="2:68">
      <c r="B114" s="90">
        <v>2007</v>
      </c>
      <c r="C114" s="73">
        <v>32</v>
      </c>
      <c r="D114" s="73">
        <v>1</v>
      </c>
      <c r="E114" s="73">
        <v>6</v>
      </c>
      <c r="F114" s="73">
        <v>4</v>
      </c>
      <c r="G114" s="73">
        <v>8</v>
      </c>
      <c r="H114" s="73">
        <v>10</v>
      </c>
      <c r="I114" s="73">
        <v>15</v>
      </c>
      <c r="J114" s="73">
        <v>24</v>
      </c>
      <c r="K114" s="73">
        <v>33</v>
      </c>
      <c r="L114" s="73">
        <v>51</v>
      </c>
      <c r="M114" s="73">
        <v>91</v>
      </c>
      <c r="N114" s="73">
        <v>133</v>
      </c>
      <c r="O114" s="73">
        <v>232</v>
      </c>
      <c r="P114" s="73">
        <v>408</v>
      </c>
      <c r="Q114" s="73">
        <v>642</v>
      </c>
      <c r="R114" s="73">
        <v>1043</v>
      </c>
      <c r="S114" s="73">
        <v>1334</v>
      </c>
      <c r="T114" s="73">
        <v>1982</v>
      </c>
      <c r="U114" s="73">
        <v>1</v>
      </c>
      <c r="V114" s="73">
        <v>6050</v>
      </c>
      <c r="X114" s="90">
        <v>2007</v>
      </c>
      <c r="Y114" s="73">
        <v>13</v>
      </c>
      <c r="Z114" s="73">
        <v>2</v>
      </c>
      <c r="AA114" s="73">
        <v>3</v>
      </c>
      <c r="AB114" s="73">
        <v>4</v>
      </c>
      <c r="AC114" s="73">
        <v>8</v>
      </c>
      <c r="AD114" s="73">
        <v>10</v>
      </c>
      <c r="AE114" s="73">
        <v>19</v>
      </c>
      <c r="AF114" s="73">
        <v>20</v>
      </c>
      <c r="AG114" s="73">
        <v>28</v>
      </c>
      <c r="AH114" s="73">
        <v>38</v>
      </c>
      <c r="AI114" s="73">
        <v>62</v>
      </c>
      <c r="AJ114" s="73">
        <v>132</v>
      </c>
      <c r="AK114" s="73">
        <v>209</v>
      </c>
      <c r="AL114" s="73">
        <v>263</v>
      </c>
      <c r="AM114" s="73">
        <v>436</v>
      </c>
      <c r="AN114" s="73">
        <v>701</v>
      </c>
      <c r="AO114" s="73">
        <v>989</v>
      </c>
      <c r="AP114" s="73">
        <v>2600</v>
      </c>
      <c r="AQ114" s="73">
        <v>2</v>
      </c>
      <c r="AR114" s="73">
        <v>5539</v>
      </c>
      <c r="AT114" s="90">
        <v>2007</v>
      </c>
      <c r="AU114" s="73">
        <v>45</v>
      </c>
      <c r="AV114" s="73">
        <v>3</v>
      </c>
      <c r="AW114" s="73">
        <v>9</v>
      </c>
      <c r="AX114" s="73">
        <v>8</v>
      </c>
      <c r="AY114" s="73">
        <v>16</v>
      </c>
      <c r="AZ114" s="73">
        <v>20</v>
      </c>
      <c r="BA114" s="73">
        <v>34</v>
      </c>
      <c r="BB114" s="73">
        <v>44</v>
      </c>
      <c r="BC114" s="73">
        <v>61</v>
      </c>
      <c r="BD114" s="73">
        <v>89</v>
      </c>
      <c r="BE114" s="73">
        <v>153</v>
      </c>
      <c r="BF114" s="73">
        <v>265</v>
      </c>
      <c r="BG114" s="73">
        <v>441</v>
      </c>
      <c r="BH114" s="73">
        <v>671</v>
      </c>
      <c r="BI114" s="73">
        <v>1078</v>
      </c>
      <c r="BJ114" s="73">
        <v>1744</v>
      </c>
      <c r="BK114" s="73">
        <v>2323</v>
      </c>
      <c r="BL114" s="73">
        <v>4582</v>
      </c>
      <c r="BM114" s="73">
        <v>3</v>
      </c>
      <c r="BN114" s="73">
        <v>11589</v>
      </c>
      <c r="BP114" s="90">
        <v>2007</v>
      </c>
    </row>
    <row r="115" spans="2:68">
      <c r="B115" s="90">
        <v>2008</v>
      </c>
      <c r="C115" s="73">
        <v>30</v>
      </c>
      <c r="D115" s="73">
        <v>5</v>
      </c>
      <c r="E115" s="73">
        <v>4</v>
      </c>
      <c r="F115" s="73">
        <v>9</v>
      </c>
      <c r="G115" s="73">
        <v>6</v>
      </c>
      <c r="H115" s="73">
        <v>6</v>
      </c>
      <c r="I115" s="73">
        <v>14</v>
      </c>
      <c r="J115" s="73">
        <v>15</v>
      </c>
      <c r="K115" s="73">
        <v>34</v>
      </c>
      <c r="L115" s="73">
        <v>42</v>
      </c>
      <c r="M115" s="73">
        <v>94</v>
      </c>
      <c r="N115" s="73">
        <v>104</v>
      </c>
      <c r="O115" s="73">
        <v>240</v>
      </c>
      <c r="P115" s="73">
        <v>393</v>
      </c>
      <c r="Q115" s="73">
        <v>593</v>
      </c>
      <c r="R115" s="73">
        <v>1035</v>
      </c>
      <c r="S115" s="73">
        <v>1313</v>
      </c>
      <c r="T115" s="73">
        <v>1964</v>
      </c>
      <c r="U115" s="73">
        <v>1</v>
      </c>
      <c r="V115" s="73">
        <v>5902</v>
      </c>
      <c r="X115" s="90">
        <v>2008</v>
      </c>
      <c r="Y115" s="73">
        <v>16</v>
      </c>
      <c r="Z115" s="73">
        <v>1</v>
      </c>
      <c r="AA115" s="73">
        <v>5</v>
      </c>
      <c r="AB115" s="73">
        <v>5</v>
      </c>
      <c r="AC115" s="73">
        <v>8</v>
      </c>
      <c r="AD115" s="73">
        <v>11</v>
      </c>
      <c r="AE115" s="73">
        <v>10</v>
      </c>
      <c r="AF115" s="73">
        <v>8</v>
      </c>
      <c r="AG115" s="73">
        <v>14</v>
      </c>
      <c r="AH115" s="73">
        <v>33</v>
      </c>
      <c r="AI115" s="73">
        <v>61</v>
      </c>
      <c r="AJ115" s="73">
        <v>110</v>
      </c>
      <c r="AK115" s="73">
        <v>198</v>
      </c>
      <c r="AL115" s="73">
        <v>284</v>
      </c>
      <c r="AM115" s="73">
        <v>408</v>
      </c>
      <c r="AN115" s="73">
        <v>702</v>
      </c>
      <c r="AO115" s="73">
        <v>1016</v>
      </c>
      <c r="AP115" s="73">
        <v>2437</v>
      </c>
      <c r="AQ115" s="73">
        <v>0</v>
      </c>
      <c r="AR115" s="73">
        <v>5327</v>
      </c>
      <c r="AT115" s="90">
        <v>2008</v>
      </c>
      <c r="AU115" s="73">
        <v>46</v>
      </c>
      <c r="AV115" s="73">
        <v>6</v>
      </c>
      <c r="AW115" s="73">
        <v>9</v>
      </c>
      <c r="AX115" s="73">
        <v>14</v>
      </c>
      <c r="AY115" s="73">
        <v>14</v>
      </c>
      <c r="AZ115" s="73">
        <v>17</v>
      </c>
      <c r="BA115" s="73">
        <v>24</v>
      </c>
      <c r="BB115" s="73">
        <v>23</v>
      </c>
      <c r="BC115" s="73">
        <v>48</v>
      </c>
      <c r="BD115" s="73">
        <v>75</v>
      </c>
      <c r="BE115" s="73">
        <v>155</v>
      </c>
      <c r="BF115" s="73">
        <v>214</v>
      </c>
      <c r="BG115" s="73">
        <v>438</v>
      </c>
      <c r="BH115" s="73">
        <v>677</v>
      </c>
      <c r="BI115" s="73">
        <v>1001</v>
      </c>
      <c r="BJ115" s="73">
        <v>1737</v>
      </c>
      <c r="BK115" s="73">
        <v>2329</v>
      </c>
      <c r="BL115" s="73">
        <v>4401</v>
      </c>
      <c r="BM115" s="73">
        <v>1</v>
      </c>
      <c r="BN115" s="73">
        <v>11229</v>
      </c>
      <c r="BP115" s="90">
        <v>2008</v>
      </c>
    </row>
    <row r="116" spans="2:68">
      <c r="B116" s="90">
        <v>2009</v>
      </c>
      <c r="C116" s="73">
        <v>15</v>
      </c>
      <c r="D116" s="73">
        <v>4</v>
      </c>
      <c r="E116" s="73">
        <v>5</v>
      </c>
      <c r="F116" s="73">
        <v>3</v>
      </c>
      <c r="G116" s="73">
        <v>6</v>
      </c>
      <c r="H116" s="73">
        <v>13</v>
      </c>
      <c r="I116" s="73">
        <v>16</v>
      </c>
      <c r="J116" s="73">
        <v>25</v>
      </c>
      <c r="K116" s="73">
        <v>33</v>
      </c>
      <c r="L116" s="73">
        <v>57</v>
      </c>
      <c r="M116" s="73">
        <v>83</v>
      </c>
      <c r="N116" s="73">
        <v>139</v>
      </c>
      <c r="O116" s="73">
        <v>249</v>
      </c>
      <c r="P116" s="73">
        <v>393</v>
      </c>
      <c r="Q116" s="73">
        <v>610</v>
      </c>
      <c r="R116" s="73">
        <v>919</v>
      </c>
      <c r="S116" s="73">
        <v>1241</v>
      </c>
      <c r="T116" s="73">
        <v>1995</v>
      </c>
      <c r="U116" s="73">
        <v>1</v>
      </c>
      <c r="V116" s="73">
        <v>5807</v>
      </c>
      <c r="X116" s="90">
        <v>2009</v>
      </c>
      <c r="Y116" s="73">
        <v>17</v>
      </c>
      <c r="Z116" s="73">
        <v>3</v>
      </c>
      <c r="AA116" s="73">
        <v>4</v>
      </c>
      <c r="AB116" s="73">
        <v>5</v>
      </c>
      <c r="AC116" s="73">
        <v>8</v>
      </c>
      <c r="AD116" s="73">
        <v>9</v>
      </c>
      <c r="AE116" s="73">
        <v>9</v>
      </c>
      <c r="AF116" s="73">
        <v>22</v>
      </c>
      <c r="AG116" s="73">
        <v>21</v>
      </c>
      <c r="AH116" s="73">
        <v>40</v>
      </c>
      <c r="AI116" s="73">
        <v>67</v>
      </c>
      <c r="AJ116" s="73">
        <v>111</v>
      </c>
      <c r="AK116" s="73">
        <v>201</v>
      </c>
      <c r="AL116" s="73">
        <v>277</v>
      </c>
      <c r="AM116" s="73">
        <v>403</v>
      </c>
      <c r="AN116" s="73">
        <v>663</v>
      </c>
      <c r="AO116" s="73">
        <v>1000</v>
      </c>
      <c r="AP116" s="73">
        <v>2334</v>
      </c>
      <c r="AQ116" s="73">
        <v>0</v>
      </c>
      <c r="AR116" s="73">
        <v>5194</v>
      </c>
      <c r="AT116" s="90">
        <v>2009</v>
      </c>
      <c r="AU116" s="73">
        <v>32</v>
      </c>
      <c r="AV116" s="73">
        <v>7</v>
      </c>
      <c r="AW116" s="73">
        <v>9</v>
      </c>
      <c r="AX116" s="73">
        <v>8</v>
      </c>
      <c r="AY116" s="73">
        <v>14</v>
      </c>
      <c r="AZ116" s="73">
        <v>22</v>
      </c>
      <c r="BA116" s="73">
        <v>25</v>
      </c>
      <c r="BB116" s="73">
        <v>47</v>
      </c>
      <c r="BC116" s="73">
        <v>54</v>
      </c>
      <c r="BD116" s="73">
        <v>97</v>
      </c>
      <c r="BE116" s="73">
        <v>150</v>
      </c>
      <c r="BF116" s="73">
        <v>250</v>
      </c>
      <c r="BG116" s="73">
        <v>450</v>
      </c>
      <c r="BH116" s="73">
        <v>670</v>
      </c>
      <c r="BI116" s="73">
        <v>1013</v>
      </c>
      <c r="BJ116" s="73">
        <v>1582</v>
      </c>
      <c r="BK116" s="73">
        <v>2241</v>
      </c>
      <c r="BL116" s="73">
        <v>4329</v>
      </c>
      <c r="BM116" s="73">
        <v>1</v>
      </c>
      <c r="BN116" s="73">
        <v>11001</v>
      </c>
      <c r="BP116" s="90">
        <v>2009</v>
      </c>
    </row>
    <row r="117" spans="2:68">
      <c r="B117" s="90">
        <v>2010</v>
      </c>
      <c r="C117" s="73">
        <v>20</v>
      </c>
      <c r="D117" s="73">
        <v>4</v>
      </c>
      <c r="E117" s="73">
        <v>2</v>
      </c>
      <c r="F117" s="73">
        <v>7</v>
      </c>
      <c r="G117" s="73">
        <v>10</v>
      </c>
      <c r="H117" s="73">
        <v>11</v>
      </c>
      <c r="I117" s="73">
        <v>12</v>
      </c>
      <c r="J117" s="73">
        <v>23</v>
      </c>
      <c r="K117" s="73">
        <v>35</v>
      </c>
      <c r="L117" s="73">
        <v>36</v>
      </c>
      <c r="M117" s="73">
        <v>80</v>
      </c>
      <c r="N117" s="73">
        <v>134</v>
      </c>
      <c r="O117" s="73">
        <v>264</v>
      </c>
      <c r="P117" s="73">
        <v>440</v>
      </c>
      <c r="Q117" s="73">
        <v>628</v>
      </c>
      <c r="R117" s="73">
        <v>938</v>
      </c>
      <c r="S117" s="73">
        <v>1278</v>
      </c>
      <c r="T117" s="73">
        <v>2277</v>
      </c>
      <c r="U117" s="73">
        <v>0</v>
      </c>
      <c r="V117" s="73">
        <v>6199</v>
      </c>
      <c r="X117" s="90">
        <v>2010</v>
      </c>
      <c r="Y117" s="73">
        <v>17</v>
      </c>
      <c r="Z117" s="73">
        <v>4</v>
      </c>
      <c r="AA117" s="73">
        <v>3</v>
      </c>
      <c r="AB117" s="73">
        <v>4</v>
      </c>
      <c r="AC117" s="73">
        <v>7</v>
      </c>
      <c r="AD117" s="73">
        <v>8</v>
      </c>
      <c r="AE117" s="73">
        <v>9</v>
      </c>
      <c r="AF117" s="73">
        <v>13</v>
      </c>
      <c r="AG117" s="73">
        <v>28</v>
      </c>
      <c r="AH117" s="73">
        <v>44</v>
      </c>
      <c r="AI117" s="73">
        <v>80</v>
      </c>
      <c r="AJ117" s="73">
        <v>97</v>
      </c>
      <c r="AK117" s="73">
        <v>180</v>
      </c>
      <c r="AL117" s="73">
        <v>292</v>
      </c>
      <c r="AM117" s="73">
        <v>470</v>
      </c>
      <c r="AN117" s="73">
        <v>636</v>
      </c>
      <c r="AO117" s="73">
        <v>1109</v>
      </c>
      <c r="AP117" s="73">
        <v>2719</v>
      </c>
      <c r="AQ117" s="73">
        <v>2</v>
      </c>
      <c r="AR117" s="73">
        <v>5722</v>
      </c>
      <c r="AT117" s="90">
        <v>2010</v>
      </c>
      <c r="AU117" s="73">
        <v>37</v>
      </c>
      <c r="AV117" s="73">
        <v>8</v>
      </c>
      <c r="AW117" s="73">
        <v>5</v>
      </c>
      <c r="AX117" s="73">
        <v>11</v>
      </c>
      <c r="AY117" s="73">
        <v>17</v>
      </c>
      <c r="AZ117" s="73">
        <v>19</v>
      </c>
      <c r="BA117" s="73">
        <v>21</v>
      </c>
      <c r="BB117" s="73">
        <v>36</v>
      </c>
      <c r="BC117" s="73">
        <v>63</v>
      </c>
      <c r="BD117" s="73">
        <v>80</v>
      </c>
      <c r="BE117" s="73">
        <v>160</v>
      </c>
      <c r="BF117" s="73">
        <v>231</v>
      </c>
      <c r="BG117" s="73">
        <v>444</v>
      </c>
      <c r="BH117" s="73">
        <v>732</v>
      </c>
      <c r="BI117" s="73">
        <v>1098</v>
      </c>
      <c r="BJ117" s="73">
        <v>1574</v>
      </c>
      <c r="BK117" s="73">
        <v>2387</v>
      </c>
      <c r="BL117" s="73">
        <v>4996</v>
      </c>
      <c r="BM117" s="73">
        <v>2</v>
      </c>
      <c r="BN117" s="73">
        <v>11921</v>
      </c>
      <c r="BP117" s="90">
        <v>2010</v>
      </c>
    </row>
    <row r="118" spans="2:68">
      <c r="B118" s="90">
        <v>2011</v>
      </c>
      <c r="C118" s="73">
        <v>23</v>
      </c>
      <c r="D118" s="73">
        <v>3</v>
      </c>
      <c r="E118" s="73">
        <v>1</v>
      </c>
      <c r="F118" s="73">
        <v>4</v>
      </c>
      <c r="G118" s="73">
        <v>5</v>
      </c>
      <c r="H118" s="73">
        <v>4</v>
      </c>
      <c r="I118" s="73">
        <v>5</v>
      </c>
      <c r="J118" s="73">
        <v>21</v>
      </c>
      <c r="K118" s="73">
        <v>33</v>
      </c>
      <c r="L118" s="73">
        <v>46</v>
      </c>
      <c r="M118" s="73">
        <v>88</v>
      </c>
      <c r="N118" s="73">
        <v>145</v>
      </c>
      <c r="O118" s="73">
        <v>254</v>
      </c>
      <c r="P118" s="73">
        <v>432</v>
      </c>
      <c r="Q118" s="73">
        <v>644</v>
      </c>
      <c r="R118" s="73">
        <v>971</v>
      </c>
      <c r="S118" s="73">
        <v>1376</v>
      </c>
      <c r="T118" s="73">
        <v>2476</v>
      </c>
      <c r="U118" s="73">
        <v>0</v>
      </c>
      <c r="V118" s="73">
        <v>6531</v>
      </c>
      <c r="X118" s="90">
        <v>2011</v>
      </c>
      <c r="Y118" s="73">
        <v>6</v>
      </c>
      <c r="Z118" s="73">
        <v>4</v>
      </c>
      <c r="AA118" s="73">
        <v>2</v>
      </c>
      <c r="AB118" s="73">
        <v>5</v>
      </c>
      <c r="AC118" s="73">
        <v>4</v>
      </c>
      <c r="AD118" s="73">
        <v>10</v>
      </c>
      <c r="AE118" s="73">
        <v>6</v>
      </c>
      <c r="AF118" s="73">
        <v>14</v>
      </c>
      <c r="AG118" s="73">
        <v>19</v>
      </c>
      <c r="AH118" s="73">
        <v>34</v>
      </c>
      <c r="AI118" s="73">
        <v>77</v>
      </c>
      <c r="AJ118" s="73">
        <v>129</v>
      </c>
      <c r="AK118" s="73">
        <v>189</v>
      </c>
      <c r="AL118" s="73">
        <v>308</v>
      </c>
      <c r="AM118" s="73">
        <v>480</v>
      </c>
      <c r="AN118" s="73">
        <v>663</v>
      </c>
      <c r="AO118" s="73">
        <v>1059</v>
      </c>
      <c r="AP118" s="73">
        <v>2931</v>
      </c>
      <c r="AQ118" s="73">
        <v>0</v>
      </c>
      <c r="AR118" s="73">
        <v>5940</v>
      </c>
      <c r="AT118" s="90">
        <v>2011</v>
      </c>
      <c r="AU118" s="73">
        <v>29</v>
      </c>
      <c r="AV118" s="73">
        <v>7</v>
      </c>
      <c r="AW118" s="73">
        <v>3</v>
      </c>
      <c r="AX118" s="73">
        <v>9</v>
      </c>
      <c r="AY118" s="73">
        <v>9</v>
      </c>
      <c r="AZ118" s="73">
        <v>14</v>
      </c>
      <c r="BA118" s="73">
        <v>11</v>
      </c>
      <c r="BB118" s="73">
        <v>35</v>
      </c>
      <c r="BC118" s="73">
        <v>52</v>
      </c>
      <c r="BD118" s="73">
        <v>80</v>
      </c>
      <c r="BE118" s="73">
        <v>165</v>
      </c>
      <c r="BF118" s="73">
        <v>274</v>
      </c>
      <c r="BG118" s="73">
        <v>443</v>
      </c>
      <c r="BH118" s="73">
        <v>740</v>
      </c>
      <c r="BI118" s="73">
        <v>1124</v>
      </c>
      <c r="BJ118" s="73">
        <v>1634</v>
      </c>
      <c r="BK118" s="73">
        <v>2435</v>
      </c>
      <c r="BL118" s="73">
        <v>5407</v>
      </c>
      <c r="BM118" s="73">
        <v>0</v>
      </c>
      <c r="BN118" s="73">
        <v>12471</v>
      </c>
      <c r="BP118" s="90">
        <v>2011</v>
      </c>
    </row>
    <row r="119" spans="2:68">
      <c r="B119" s="90">
        <v>2012</v>
      </c>
      <c r="C119" s="73">
        <v>15</v>
      </c>
      <c r="D119" s="73">
        <v>4</v>
      </c>
      <c r="E119" s="73">
        <v>5</v>
      </c>
      <c r="F119" s="73">
        <v>3</v>
      </c>
      <c r="G119" s="73">
        <v>4</v>
      </c>
      <c r="H119" s="73">
        <v>7</v>
      </c>
      <c r="I119" s="73">
        <v>13</v>
      </c>
      <c r="J119" s="73">
        <v>14</v>
      </c>
      <c r="K119" s="73">
        <v>28</v>
      </c>
      <c r="L119" s="73">
        <v>49</v>
      </c>
      <c r="M119" s="73">
        <v>79</v>
      </c>
      <c r="N119" s="73">
        <v>139</v>
      </c>
      <c r="O119" s="73">
        <v>257</v>
      </c>
      <c r="P119" s="73">
        <v>454</v>
      </c>
      <c r="Q119" s="73">
        <v>684</v>
      </c>
      <c r="R119" s="73">
        <v>965</v>
      </c>
      <c r="S119" s="73">
        <v>1360</v>
      </c>
      <c r="T119" s="73">
        <v>2717</v>
      </c>
      <c r="U119" s="73">
        <v>0</v>
      </c>
      <c r="V119" s="73">
        <v>6797</v>
      </c>
      <c r="X119" s="90">
        <v>2012</v>
      </c>
      <c r="Y119" s="73">
        <v>12</v>
      </c>
      <c r="Z119" s="73">
        <v>3</v>
      </c>
      <c r="AA119" s="73">
        <v>6</v>
      </c>
      <c r="AB119" s="73">
        <v>4</v>
      </c>
      <c r="AC119" s="73">
        <v>6</v>
      </c>
      <c r="AD119" s="73">
        <v>7</v>
      </c>
      <c r="AE119" s="73">
        <v>12</v>
      </c>
      <c r="AF119" s="73">
        <v>10</v>
      </c>
      <c r="AG119" s="73">
        <v>32</v>
      </c>
      <c r="AH119" s="73">
        <v>39</v>
      </c>
      <c r="AI119" s="73">
        <v>70</v>
      </c>
      <c r="AJ119" s="73">
        <v>95</v>
      </c>
      <c r="AK119" s="73">
        <v>201</v>
      </c>
      <c r="AL119" s="73">
        <v>339</v>
      </c>
      <c r="AM119" s="73">
        <v>483</v>
      </c>
      <c r="AN119" s="73">
        <v>701</v>
      </c>
      <c r="AO119" s="73">
        <v>1143</v>
      </c>
      <c r="AP119" s="73">
        <v>3251</v>
      </c>
      <c r="AQ119" s="73">
        <v>0</v>
      </c>
      <c r="AR119" s="73">
        <v>6414</v>
      </c>
      <c r="AT119" s="90">
        <v>2012</v>
      </c>
      <c r="AU119" s="73">
        <v>27</v>
      </c>
      <c r="AV119" s="73">
        <v>7</v>
      </c>
      <c r="AW119" s="73">
        <v>11</v>
      </c>
      <c r="AX119" s="73">
        <v>7</v>
      </c>
      <c r="AY119" s="73">
        <v>10</v>
      </c>
      <c r="AZ119" s="73">
        <v>14</v>
      </c>
      <c r="BA119" s="73">
        <v>25</v>
      </c>
      <c r="BB119" s="73">
        <v>24</v>
      </c>
      <c r="BC119" s="73">
        <v>60</v>
      </c>
      <c r="BD119" s="73">
        <v>88</v>
      </c>
      <c r="BE119" s="73">
        <v>149</v>
      </c>
      <c r="BF119" s="73">
        <v>234</v>
      </c>
      <c r="BG119" s="73">
        <v>458</v>
      </c>
      <c r="BH119" s="73">
        <v>793</v>
      </c>
      <c r="BI119" s="73">
        <v>1167</v>
      </c>
      <c r="BJ119" s="73">
        <v>1666</v>
      </c>
      <c r="BK119" s="73">
        <v>2503</v>
      </c>
      <c r="BL119" s="73">
        <v>5968</v>
      </c>
      <c r="BM119" s="73">
        <v>0</v>
      </c>
      <c r="BN119" s="73">
        <v>13211</v>
      </c>
      <c r="BP119" s="90">
        <v>2012</v>
      </c>
    </row>
    <row r="120" spans="2:68">
      <c r="B120" s="90">
        <v>2013</v>
      </c>
      <c r="C120" s="73">
        <v>26</v>
      </c>
      <c r="D120" s="73">
        <v>5</v>
      </c>
      <c r="E120" s="73">
        <v>3</v>
      </c>
      <c r="F120" s="73">
        <v>6</v>
      </c>
      <c r="G120" s="73">
        <v>3</v>
      </c>
      <c r="H120" s="73">
        <v>12</v>
      </c>
      <c r="I120" s="73">
        <v>15</v>
      </c>
      <c r="J120" s="73">
        <v>23</v>
      </c>
      <c r="K120" s="73">
        <v>31</v>
      </c>
      <c r="L120" s="73">
        <v>43</v>
      </c>
      <c r="M120" s="73">
        <v>69</v>
      </c>
      <c r="N120" s="73">
        <v>148</v>
      </c>
      <c r="O120" s="73">
        <v>247</v>
      </c>
      <c r="P120" s="73">
        <v>507</v>
      </c>
      <c r="Q120" s="73">
        <v>707</v>
      </c>
      <c r="R120" s="73">
        <v>983</v>
      </c>
      <c r="S120" s="73">
        <v>1259</v>
      </c>
      <c r="T120" s="73">
        <v>2483</v>
      </c>
      <c r="U120" s="73">
        <v>0</v>
      </c>
      <c r="V120" s="73">
        <v>6570</v>
      </c>
      <c r="X120" s="90">
        <v>2013</v>
      </c>
      <c r="Y120" s="73">
        <v>12</v>
      </c>
      <c r="Z120" s="73">
        <v>5</v>
      </c>
      <c r="AA120" s="73">
        <v>2</v>
      </c>
      <c r="AB120" s="73">
        <v>8</v>
      </c>
      <c r="AC120" s="73">
        <v>4</v>
      </c>
      <c r="AD120" s="73">
        <v>10</v>
      </c>
      <c r="AE120" s="73">
        <v>13</v>
      </c>
      <c r="AF120" s="73">
        <v>13</v>
      </c>
      <c r="AG120" s="73">
        <v>16</v>
      </c>
      <c r="AH120" s="73">
        <v>35</v>
      </c>
      <c r="AI120" s="73">
        <v>73</v>
      </c>
      <c r="AJ120" s="73">
        <v>115</v>
      </c>
      <c r="AK120" s="73">
        <v>188</v>
      </c>
      <c r="AL120" s="73">
        <v>325</v>
      </c>
      <c r="AM120" s="73">
        <v>456</v>
      </c>
      <c r="AN120" s="73">
        <v>708</v>
      </c>
      <c r="AO120" s="73">
        <v>1056</v>
      </c>
      <c r="AP120" s="73">
        <v>2865</v>
      </c>
      <c r="AQ120" s="73">
        <v>1</v>
      </c>
      <c r="AR120" s="73">
        <v>5905</v>
      </c>
      <c r="AT120" s="90">
        <v>2013</v>
      </c>
      <c r="AU120" s="73">
        <v>38</v>
      </c>
      <c r="AV120" s="73">
        <v>10</v>
      </c>
      <c r="AW120" s="73">
        <v>5</v>
      </c>
      <c r="AX120" s="73">
        <v>14</v>
      </c>
      <c r="AY120" s="73">
        <v>7</v>
      </c>
      <c r="AZ120" s="73">
        <v>22</v>
      </c>
      <c r="BA120" s="73">
        <v>28</v>
      </c>
      <c r="BB120" s="73">
        <v>36</v>
      </c>
      <c r="BC120" s="73">
        <v>47</v>
      </c>
      <c r="BD120" s="73">
        <v>78</v>
      </c>
      <c r="BE120" s="73">
        <v>142</v>
      </c>
      <c r="BF120" s="73">
        <v>263</v>
      </c>
      <c r="BG120" s="73">
        <v>435</v>
      </c>
      <c r="BH120" s="73">
        <v>832</v>
      </c>
      <c r="BI120" s="73">
        <v>1163</v>
      </c>
      <c r="BJ120" s="73">
        <v>1691</v>
      </c>
      <c r="BK120" s="73">
        <v>2315</v>
      </c>
      <c r="BL120" s="73">
        <v>5348</v>
      </c>
      <c r="BM120" s="73">
        <v>1</v>
      </c>
      <c r="BN120" s="73">
        <v>12475</v>
      </c>
      <c r="BP120" s="90">
        <v>2013</v>
      </c>
    </row>
    <row r="121" spans="2:68">
      <c r="B121" s="90">
        <v>2014</v>
      </c>
      <c r="C121" s="73">
        <v>20</v>
      </c>
      <c r="D121" s="73">
        <v>2</v>
      </c>
      <c r="E121" s="73">
        <v>4</v>
      </c>
      <c r="F121" s="73">
        <v>7</v>
      </c>
      <c r="G121" s="73">
        <v>7</v>
      </c>
      <c r="H121" s="73">
        <v>10</v>
      </c>
      <c r="I121" s="73">
        <v>13</v>
      </c>
      <c r="J121" s="73">
        <v>21</v>
      </c>
      <c r="K121" s="73">
        <v>38</v>
      </c>
      <c r="L121" s="73">
        <v>59</v>
      </c>
      <c r="M121" s="73">
        <v>92</v>
      </c>
      <c r="N121" s="73">
        <v>156</v>
      </c>
      <c r="O121" s="73">
        <v>278</v>
      </c>
      <c r="P121" s="73">
        <v>552</v>
      </c>
      <c r="Q121" s="73">
        <v>776</v>
      </c>
      <c r="R121" s="73">
        <v>1025</v>
      </c>
      <c r="S121" s="73">
        <v>1382</v>
      </c>
      <c r="T121" s="73">
        <v>2745</v>
      </c>
      <c r="U121" s="73">
        <v>0</v>
      </c>
      <c r="V121" s="73">
        <v>7187</v>
      </c>
      <c r="X121" s="90">
        <v>2014</v>
      </c>
      <c r="Y121" s="73">
        <v>9</v>
      </c>
      <c r="Z121" s="73">
        <v>5</v>
      </c>
      <c r="AA121" s="73">
        <v>4</v>
      </c>
      <c r="AB121" s="73">
        <v>2</v>
      </c>
      <c r="AC121" s="73">
        <v>2</v>
      </c>
      <c r="AD121" s="73">
        <v>13</v>
      </c>
      <c r="AE121" s="73">
        <v>6</v>
      </c>
      <c r="AF121" s="73">
        <v>14</v>
      </c>
      <c r="AG121" s="73">
        <v>26</v>
      </c>
      <c r="AH121" s="73">
        <v>45</v>
      </c>
      <c r="AI121" s="73">
        <v>78</v>
      </c>
      <c r="AJ121" s="73">
        <v>137</v>
      </c>
      <c r="AK121" s="73">
        <v>218</v>
      </c>
      <c r="AL121" s="73">
        <v>391</v>
      </c>
      <c r="AM121" s="73">
        <v>559</v>
      </c>
      <c r="AN121" s="73">
        <v>745</v>
      </c>
      <c r="AO121" s="73">
        <v>1095</v>
      </c>
      <c r="AP121" s="73">
        <v>3272</v>
      </c>
      <c r="AQ121" s="73">
        <v>0</v>
      </c>
      <c r="AR121" s="73">
        <v>6621</v>
      </c>
      <c r="AT121" s="90">
        <v>2014</v>
      </c>
      <c r="AU121" s="73">
        <v>29</v>
      </c>
      <c r="AV121" s="73">
        <v>7</v>
      </c>
      <c r="AW121" s="73">
        <v>8</v>
      </c>
      <c r="AX121" s="73">
        <v>9</v>
      </c>
      <c r="AY121" s="73">
        <v>9</v>
      </c>
      <c r="AZ121" s="73">
        <v>23</v>
      </c>
      <c r="BA121" s="73">
        <v>19</v>
      </c>
      <c r="BB121" s="73">
        <v>35</v>
      </c>
      <c r="BC121" s="73">
        <v>64</v>
      </c>
      <c r="BD121" s="73">
        <v>104</v>
      </c>
      <c r="BE121" s="73">
        <v>170</v>
      </c>
      <c r="BF121" s="73">
        <v>293</v>
      </c>
      <c r="BG121" s="73">
        <v>496</v>
      </c>
      <c r="BH121" s="73">
        <v>943</v>
      </c>
      <c r="BI121" s="73">
        <v>1335</v>
      </c>
      <c r="BJ121" s="73">
        <v>1770</v>
      </c>
      <c r="BK121" s="73">
        <v>2477</v>
      </c>
      <c r="BL121" s="73">
        <v>6017</v>
      </c>
      <c r="BM121" s="73">
        <v>0</v>
      </c>
      <c r="BN121" s="73">
        <v>13808</v>
      </c>
      <c r="BP121" s="90">
        <v>2014</v>
      </c>
    </row>
    <row r="122" spans="2:68">
      <c r="B122" s="90">
        <v>2015</v>
      </c>
      <c r="C122" s="73">
        <v>21</v>
      </c>
      <c r="D122" s="73">
        <v>2</v>
      </c>
      <c r="E122" s="73">
        <v>3</v>
      </c>
      <c r="F122" s="73">
        <v>8</v>
      </c>
      <c r="G122" s="73">
        <v>9</v>
      </c>
      <c r="H122" s="73">
        <v>8</v>
      </c>
      <c r="I122" s="73">
        <v>11</v>
      </c>
      <c r="J122" s="73">
        <v>14</v>
      </c>
      <c r="K122" s="73">
        <v>22</v>
      </c>
      <c r="L122" s="73">
        <v>75</v>
      </c>
      <c r="M122" s="73">
        <v>113</v>
      </c>
      <c r="N122" s="73">
        <v>168</v>
      </c>
      <c r="O122" s="73">
        <v>275</v>
      </c>
      <c r="P122" s="73">
        <v>553</v>
      </c>
      <c r="Q122" s="73">
        <v>729</v>
      </c>
      <c r="R122" s="73">
        <v>1058</v>
      </c>
      <c r="S122" s="73">
        <v>1284</v>
      </c>
      <c r="T122" s="73">
        <v>2890</v>
      </c>
      <c r="U122" s="73">
        <v>0</v>
      </c>
      <c r="V122" s="73">
        <v>7243</v>
      </c>
      <c r="X122" s="90">
        <v>2015</v>
      </c>
      <c r="Y122" s="73">
        <v>18</v>
      </c>
      <c r="Z122" s="73">
        <v>3</v>
      </c>
      <c r="AA122" s="73">
        <v>7</v>
      </c>
      <c r="AB122" s="73">
        <v>1</v>
      </c>
      <c r="AC122" s="73">
        <v>7</v>
      </c>
      <c r="AD122" s="73">
        <v>3</v>
      </c>
      <c r="AE122" s="73">
        <v>11</v>
      </c>
      <c r="AF122" s="73">
        <v>17</v>
      </c>
      <c r="AG122" s="73">
        <v>17</v>
      </c>
      <c r="AH122" s="73">
        <v>33</v>
      </c>
      <c r="AI122" s="73">
        <v>76</v>
      </c>
      <c r="AJ122" s="73">
        <v>131</v>
      </c>
      <c r="AK122" s="73">
        <v>195</v>
      </c>
      <c r="AL122" s="73">
        <v>398</v>
      </c>
      <c r="AM122" s="73">
        <v>589</v>
      </c>
      <c r="AN122" s="73">
        <v>790</v>
      </c>
      <c r="AO122" s="73">
        <v>1071</v>
      </c>
      <c r="AP122" s="73">
        <v>3735</v>
      </c>
      <c r="AQ122" s="73">
        <v>0</v>
      </c>
      <c r="AR122" s="73">
        <v>7102</v>
      </c>
      <c r="AT122" s="90">
        <v>2015</v>
      </c>
      <c r="AU122" s="73">
        <v>39</v>
      </c>
      <c r="AV122" s="73">
        <v>5</v>
      </c>
      <c r="AW122" s="73">
        <v>10</v>
      </c>
      <c r="AX122" s="73">
        <v>9</v>
      </c>
      <c r="AY122" s="73">
        <v>16</v>
      </c>
      <c r="AZ122" s="73">
        <v>11</v>
      </c>
      <c r="BA122" s="73">
        <v>22</v>
      </c>
      <c r="BB122" s="73">
        <v>31</v>
      </c>
      <c r="BC122" s="73">
        <v>39</v>
      </c>
      <c r="BD122" s="73">
        <v>108</v>
      </c>
      <c r="BE122" s="73">
        <v>189</v>
      </c>
      <c r="BF122" s="73">
        <v>299</v>
      </c>
      <c r="BG122" s="73">
        <v>470</v>
      </c>
      <c r="BH122" s="73">
        <v>951</v>
      </c>
      <c r="BI122" s="73">
        <v>1318</v>
      </c>
      <c r="BJ122" s="73">
        <v>1848</v>
      </c>
      <c r="BK122" s="73">
        <v>2355</v>
      </c>
      <c r="BL122" s="73">
        <v>6625</v>
      </c>
      <c r="BM122" s="73">
        <v>0</v>
      </c>
      <c r="BN122" s="73">
        <v>14345</v>
      </c>
      <c r="BP122" s="90">
        <v>2015</v>
      </c>
    </row>
    <row r="123" spans="2:68">
      <c r="B123" s="90">
        <v>2016</v>
      </c>
      <c r="C123" s="73">
        <v>20</v>
      </c>
      <c r="D123" s="73">
        <v>5</v>
      </c>
      <c r="E123" s="73">
        <v>6</v>
      </c>
      <c r="F123" s="73">
        <v>2</v>
      </c>
      <c r="G123" s="73">
        <v>5</v>
      </c>
      <c r="H123" s="73">
        <v>10</v>
      </c>
      <c r="I123" s="73">
        <v>15</v>
      </c>
      <c r="J123" s="73">
        <v>19</v>
      </c>
      <c r="K123" s="73">
        <v>37</v>
      </c>
      <c r="L123" s="73">
        <v>60</v>
      </c>
      <c r="M123" s="73">
        <v>89</v>
      </c>
      <c r="N123" s="73">
        <v>170</v>
      </c>
      <c r="O123" s="73">
        <v>288</v>
      </c>
      <c r="P123" s="73">
        <v>503</v>
      </c>
      <c r="Q123" s="73">
        <v>811</v>
      </c>
      <c r="R123" s="73">
        <v>1018</v>
      </c>
      <c r="S123" s="73">
        <v>1307</v>
      </c>
      <c r="T123" s="73">
        <v>3046</v>
      </c>
      <c r="U123" s="73">
        <v>0</v>
      </c>
      <c r="V123" s="73">
        <v>7411</v>
      </c>
      <c r="X123" s="90">
        <v>2016</v>
      </c>
      <c r="Y123" s="73">
        <v>9</v>
      </c>
      <c r="Z123" s="73">
        <v>2</v>
      </c>
      <c r="AA123" s="73">
        <v>2</v>
      </c>
      <c r="AB123" s="73">
        <v>4</v>
      </c>
      <c r="AC123" s="73">
        <v>3</v>
      </c>
      <c r="AD123" s="73">
        <v>6</v>
      </c>
      <c r="AE123" s="73">
        <v>9</v>
      </c>
      <c r="AF123" s="73">
        <v>17</v>
      </c>
      <c r="AG123" s="73">
        <v>29</v>
      </c>
      <c r="AH123" s="73">
        <v>39</v>
      </c>
      <c r="AI123" s="73">
        <v>72</v>
      </c>
      <c r="AJ123" s="73">
        <v>126</v>
      </c>
      <c r="AK123" s="73">
        <v>235</v>
      </c>
      <c r="AL123" s="73">
        <v>411</v>
      </c>
      <c r="AM123" s="73">
        <v>593</v>
      </c>
      <c r="AN123" s="73">
        <v>804</v>
      </c>
      <c r="AO123" s="73">
        <v>1128</v>
      </c>
      <c r="AP123" s="73">
        <v>3764</v>
      </c>
      <c r="AQ123" s="73">
        <v>0</v>
      </c>
      <c r="AR123" s="73">
        <v>7253</v>
      </c>
      <c r="AT123" s="90">
        <v>2016</v>
      </c>
      <c r="AU123" s="73">
        <v>29</v>
      </c>
      <c r="AV123" s="73">
        <v>7</v>
      </c>
      <c r="AW123" s="73">
        <v>8</v>
      </c>
      <c r="AX123" s="73">
        <v>6</v>
      </c>
      <c r="AY123" s="73">
        <v>8</v>
      </c>
      <c r="AZ123" s="73">
        <v>16</v>
      </c>
      <c r="BA123" s="73">
        <v>24</v>
      </c>
      <c r="BB123" s="73">
        <v>36</v>
      </c>
      <c r="BC123" s="73">
        <v>66</v>
      </c>
      <c r="BD123" s="73">
        <v>99</v>
      </c>
      <c r="BE123" s="73">
        <v>161</v>
      </c>
      <c r="BF123" s="73">
        <v>296</v>
      </c>
      <c r="BG123" s="73">
        <v>523</v>
      </c>
      <c r="BH123" s="73">
        <v>914</v>
      </c>
      <c r="BI123" s="73">
        <v>1404</v>
      </c>
      <c r="BJ123" s="73">
        <v>1822</v>
      </c>
      <c r="BK123" s="73">
        <v>2435</v>
      </c>
      <c r="BL123" s="73">
        <v>6810</v>
      </c>
      <c r="BM123" s="73">
        <v>0</v>
      </c>
      <c r="BN123" s="73">
        <v>14664</v>
      </c>
      <c r="BP123" s="90">
        <v>2016</v>
      </c>
    </row>
    <row r="124" spans="2:68">
      <c r="B124" s="90">
        <v>2017</v>
      </c>
      <c r="C124" s="73">
        <v>13</v>
      </c>
      <c r="D124" s="73">
        <v>7</v>
      </c>
      <c r="E124" s="73">
        <v>7</v>
      </c>
      <c r="F124" s="73">
        <v>6</v>
      </c>
      <c r="G124" s="73">
        <v>9</v>
      </c>
      <c r="H124" s="73">
        <v>6</v>
      </c>
      <c r="I124" s="73">
        <v>10</v>
      </c>
      <c r="J124" s="73">
        <v>20</v>
      </c>
      <c r="K124" s="73">
        <v>35</v>
      </c>
      <c r="L124" s="73">
        <v>63</v>
      </c>
      <c r="M124" s="73">
        <v>95</v>
      </c>
      <c r="N124" s="73">
        <v>172</v>
      </c>
      <c r="O124" s="73">
        <v>346</v>
      </c>
      <c r="P124" s="73">
        <v>528</v>
      </c>
      <c r="Q124" s="73">
        <v>914</v>
      </c>
      <c r="R124" s="73">
        <v>1163</v>
      </c>
      <c r="S124" s="73">
        <v>1406</v>
      </c>
      <c r="T124" s="73">
        <v>3367</v>
      </c>
      <c r="U124" s="73">
        <v>0</v>
      </c>
      <c r="V124" s="73">
        <v>8167</v>
      </c>
      <c r="X124" s="90">
        <v>2017</v>
      </c>
      <c r="Y124" s="73">
        <v>13</v>
      </c>
      <c r="Z124" s="73">
        <v>5</v>
      </c>
      <c r="AA124" s="73">
        <v>2</v>
      </c>
      <c r="AB124" s="73">
        <v>6</v>
      </c>
      <c r="AC124" s="73">
        <v>4</v>
      </c>
      <c r="AD124" s="73">
        <v>6</v>
      </c>
      <c r="AE124" s="73">
        <v>13</v>
      </c>
      <c r="AF124" s="73">
        <v>19</v>
      </c>
      <c r="AG124" s="73">
        <v>28</v>
      </c>
      <c r="AH124" s="73">
        <v>52</v>
      </c>
      <c r="AI124" s="73">
        <v>84</v>
      </c>
      <c r="AJ124" s="73">
        <v>150</v>
      </c>
      <c r="AK124" s="73">
        <v>235</v>
      </c>
      <c r="AL124" s="73">
        <v>407</v>
      </c>
      <c r="AM124" s="73">
        <v>686</v>
      </c>
      <c r="AN124" s="73">
        <v>915</v>
      </c>
      <c r="AO124" s="73">
        <v>1229</v>
      </c>
      <c r="AP124" s="73">
        <v>4090</v>
      </c>
      <c r="AQ124" s="73">
        <v>1</v>
      </c>
      <c r="AR124" s="73">
        <v>7945</v>
      </c>
      <c r="AT124" s="90">
        <v>2017</v>
      </c>
      <c r="AU124" s="73">
        <v>26</v>
      </c>
      <c r="AV124" s="73">
        <v>12</v>
      </c>
      <c r="AW124" s="73">
        <v>9</v>
      </c>
      <c r="AX124" s="73">
        <v>12</v>
      </c>
      <c r="AY124" s="73">
        <v>13</v>
      </c>
      <c r="AZ124" s="73">
        <v>12</v>
      </c>
      <c r="BA124" s="73">
        <v>23</v>
      </c>
      <c r="BB124" s="73">
        <v>39</v>
      </c>
      <c r="BC124" s="73">
        <v>63</v>
      </c>
      <c r="BD124" s="73">
        <v>115</v>
      </c>
      <c r="BE124" s="73">
        <v>179</v>
      </c>
      <c r="BF124" s="73">
        <v>322</v>
      </c>
      <c r="BG124" s="73">
        <v>581</v>
      </c>
      <c r="BH124" s="73">
        <v>935</v>
      </c>
      <c r="BI124" s="73">
        <v>1600</v>
      </c>
      <c r="BJ124" s="73">
        <v>2078</v>
      </c>
      <c r="BK124" s="73">
        <v>2635</v>
      </c>
      <c r="BL124" s="73">
        <v>7457</v>
      </c>
      <c r="BM124" s="73">
        <v>1</v>
      </c>
      <c r="BN124" s="73">
        <v>16112</v>
      </c>
      <c r="BP124" s="90">
        <v>2017</v>
      </c>
    </row>
    <row r="125" spans="2:68">
      <c r="B125" s="90">
        <v>2018</v>
      </c>
      <c r="C125" s="73">
        <v>15</v>
      </c>
      <c r="D125" s="73">
        <v>5</v>
      </c>
      <c r="E125" s="73">
        <v>2</v>
      </c>
      <c r="F125" s="73">
        <v>4</v>
      </c>
      <c r="G125" s="73">
        <v>6</v>
      </c>
      <c r="H125" s="73">
        <v>8</v>
      </c>
      <c r="I125" s="73">
        <v>17</v>
      </c>
      <c r="J125" s="73">
        <v>13</v>
      </c>
      <c r="K125" s="73">
        <v>28</v>
      </c>
      <c r="L125" s="73">
        <v>62</v>
      </c>
      <c r="M125" s="73">
        <v>92</v>
      </c>
      <c r="N125" s="73">
        <v>198</v>
      </c>
      <c r="O125" s="73">
        <v>284</v>
      </c>
      <c r="P125" s="73">
        <v>504</v>
      </c>
      <c r="Q125" s="73">
        <v>821</v>
      </c>
      <c r="R125" s="73">
        <v>1055</v>
      </c>
      <c r="S125" s="73">
        <v>1272</v>
      </c>
      <c r="T125" s="73">
        <v>3075</v>
      </c>
      <c r="U125" s="73">
        <v>0</v>
      </c>
      <c r="V125" s="73">
        <v>7461</v>
      </c>
      <c r="X125" s="90">
        <v>2018</v>
      </c>
      <c r="Y125" s="73">
        <v>9</v>
      </c>
      <c r="Z125" s="73">
        <v>2</v>
      </c>
      <c r="AA125" s="73">
        <v>3</v>
      </c>
      <c r="AB125" s="73">
        <v>3</v>
      </c>
      <c r="AC125" s="73">
        <v>4</v>
      </c>
      <c r="AD125" s="73">
        <v>5</v>
      </c>
      <c r="AE125" s="73">
        <v>4</v>
      </c>
      <c r="AF125" s="73">
        <v>11</v>
      </c>
      <c r="AG125" s="73">
        <v>22</v>
      </c>
      <c r="AH125" s="73">
        <v>44</v>
      </c>
      <c r="AI125" s="73">
        <v>71</v>
      </c>
      <c r="AJ125" s="73">
        <v>148</v>
      </c>
      <c r="AK125" s="73">
        <v>237</v>
      </c>
      <c r="AL125" s="73">
        <v>404</v>
      </c>
      <c r="AM125" s="73">
        <v>636</v>
      </c>
      <c r="AN125" s="73">
        <v>831</v>
      </c>
      <c r="AO125" s="73">
        <v>1024</v>
      </c>
      <c r="AP125" s="73">
        <v>3584</v>
      </c>
      <c r="AQ125" s="73">
        <v>0</v>
      </c>
      <c r="AR125" s="73">
        <v>7042</v>
      </c>
      <c r="AT125" s="90">
        <v>2018</v>
      </c>
      <c r="AU125" s="73">
        <v>24</v>
      </c>
      <c r="AV125" s="73">
        <v>7</v>
      </c>
      <c r="AW125" s="73">
        <v>5</v>
      </c>
      <c r="AX125" s="73">
        <v>7</v>
      </c>
      <c r="AY125" s="73">
        <v>10</v>
      </c>
      <c r="AZ125" s="73">
        <v>13</v>
      </c>
      <c r="BA125" s="73">
        <v>21</v>
      </c>
      <c r="BB125" s="73">
        <v>24</v>
      </c>
      <c r="BC125" s="73">
        <v>50</v>
      </c>
      <c r="BD125" s="73">
        <v>106</v>
      </c>
      <c r="BE125" s="73">
        <v>163</v>
      </c>
      <c r="BF125" s="73">
        <v>346</v>
      </c>
      <c r="BG125" s="73">
        <v>521</v>
      </c>
      <c r="BH125" s="73">
        <v>908</v>
      </c>
      <c r="BI125" s="73">
        <v>1457</v>
      </c>
      <c r="BJ125" s="73">
        <v>1886</v>
      </c>
      <c r="BK125" s="73">
        <v>2296</v>
      </c>
      <c r="BL125" s="73">
        <v>6659</v>
      </c>
      <c r="BM125" s="73">
        <v>0</v>
      </c>
      <c r="BN125" s="73">
        <v>14503</v>
      </c>
      <c r="BP125" s="90">
        <v>2018</v>
      </c>
    </row>
    <row r="126" spans="2:68">
      <c r="B126" s="90">
        <v>2019</v>
      </c>
      <c r="C126" s="73">
        <v>12</v>
      </c>
      <c r="D126" s="73">
        <v>2</v>
      </c>
      <c r="E126" s="73">
        <v>4</v>
      </c>
      <c r="F126" s="73">
        <v>3</v>
      </c>
      <c r="G126" s="73">
        <v>5</v>
      </c>
      <c r="H126" s="73">
        <v>9</v>
      </c>
      <c r="I126" s="73">
        <v>10</v>
      </c>
      <c r="J126" s="73">
        <v>13</v>
      </c>
      <c r="K126" s="73">
        <v>35</v>
      </c>
      <c r="L126" s="73">
        <v>57</v>
      </c>
      <c r="M126" s="73">
        <v>102</v>
      </c>
      <c r="N126" s="73">
        <v>196</v>
      </c>
      <c r="O126" s="73">
        <v>342</v>
      </c>
      <c r="P126" s="73">
        <v>519</v>
      </c>
      <c r="Q126" s="73">
        <v>853</v>
      </c>
      <c r="R126" s="73">
        <v>1131</v>
      </c>
      <c r="S126" s="73">
        <v>1407</v>
      </c>
      <c r="T126" s="73">
        <v>3258</v>
      </c>
      <c r="U126" s="73">
        <v>0</v>
      </c>
      <c r="V126" s="73">
        <v>7958</v>
      </c>
      <c r="X126" s="90">
        <v>2019</v>
      </c>
      <c r="Y126" s="73">
        <v>7</v>
      </c>
      <c r="Z126" s="73">
        <v>5</v>
      </c>
      <c r="AA126" s="73">
        <v>5</v>
      </c>
      <c r="AB126" s="73">
        <v>3</v>
      </c>
      <c r="AC126" s="73">
        <v>9</v>
      </c>
      <c r="AD126" s="73">
        <v>6</v>
      </c>
      <c r="AE126" s="73">
        <v>5</v>
      </c>
      <c r="AF126" s="73">
        <v>16</v>
      </c>
      <c r="AG126" s="73">
        <v>22</v>
      </c>
      <c r="AH126" s="73">
        <v>49</v>
      </c>
      <c r="AI126" s="73">
        <v>71</v>
      </c>
      <c r="AJ126" s="73">
        <v>164</v>
      </c>
      <c r="AK126" s="73">
        <v>255</v>
      </c>
      <c r="AL126" s="73">
        <v>427</v>
      </c>
      <c r="AM126" s="73">
        <v>723</v>
      </c>
      <c r="AN126" s="73">
        <v>908</v>
      </c>
      <c r="AO126" s="73">
        <v>1186</v>
      </c>
      <c r="AP126" s="73">
        <v>4109</v>
      </c>
      <c r="AQ126" s="73">
        <v>0</v>
      </c>
      <c r="AR126" s="73">
        <v>7970</v>
      </c>
      <c r="AT126" s="90">
        <v>2019</v>
      </c>
      <c r="AU126" s="73">
        <v>19</v>
      </c>
      <c r="AV126" s="73">
        <v>7</v>
      </c>
      <c r="AW126" s="73">
        <v>9</v>
      </c>
      <c r="AX126" s="73">
        <v>6</v>
      </c>
      <c r="AY126" s="73">
        <v>14</v>
      </c>
      <c r="AZ126" s="73">
        <v>15</v>
      </c>
      <c r="BA126" s="73">
        <v>15</v>
      </c>
      <c r="BB126" s="73">
        <v>29</v>
      </c>
      <c r="BC126" s="73">
        <v>57</v>
      </c>
      <c r="BD126" s="73">
        <v>106</v>
      </c>
      <c r="BE126" s="73">
        <v>173</v>
      </c>
      <c r="BF126" s="73">
        <v>360</v>
      </c>
      <c r="BG126" s="73">
        <v>597</v>
      </c>
      <c r="BH126" s="73">
        <v>946</v>
      </c>
      <c r="BI126" s="73">
        <v>1576</v>
      </c>
      <c r="BJ126" s="73">
        <v>2039</v>
      </c>
      <c r="BK126" s="73">
        <v>2593</v>
      </c>
      <c r="BL126" s="73">
        <v>7367</v>
      </c>
      <c r="BM126" s="73">
        <v>0</v>
      </c>
      <c r="BN126" s="73">
        <v>15928</v>
      </c>
      <c r="BP126" s="90">
        <v>2019</v>
      </c>
    </row>
    <row r="127" spans="2:68">
      <c r="B127" s="90">
        <v>2020</v>
      </c>
      <c r="C127" s="73">
        <v>8</v>
      </c>
      <c r="D127" s="73">
        <v>0</v>
      </c>
      <c r="E127" s="73">
        <v>2</v>
      </c>
      <c r="F127" s="73">
        <v>2</v>
      </c>
      <c r="G127" s="73">
        <v>1</v>
      </c>
      <c r="H127" s="73">
        <v>7</v>
      </c>
      <c r="I127" s="73">
        <v>14</v>
      </c>
      <c r="J127" s="73">
        <v>15</v>
      </c>
      <c r="K127" s="73">
        <v>18</v>
      </c>
      <c r="L127" s="73">
        <v>41</v>
      </c>
      <c r="M127" s="73">
        <v>74</v>
      </c>
      <c r="N127" s="73">
        <v>167</v>
      </c>
      <c r="O127" s="73">
        <v>261</v>
      </c>
      <c r="P127" s="73">
        <v>470</v>
      </c>
      <c r="Q127" s="73">
        <v>739</v>
      </c>
      <c r="R127" s="73">
        <v>974</v>
      </c>
      <c r="S127" s="73">
        <v>1165</v>
      </c>
      <c r="T127" s="73">
        <v>2675</v>
      </c>
      <c r="U127" s="73">
        <v>1</v>
      </c>
      <c r="V127" s="73">
        <v>6634</v>
      </c>
      <c r="X127" s="90">
        <v>2020</v>
      </c>
      <c r="Y127" s="73">
        <v>4</v>
      </c>
      <c r="Z127" s="73">
        <v>2</v>
      </c>
      <c r="AA127" s="73">
        <v>5</v>
      </c>
      <c r="AB127" s="73">
        <v>1</v>
      </c>
      <c r="AC127" s="73">
        <v>4</v>
      </c>
      <c r="AD127" s="73">
        <v>2</v>
      </c>
      <c r="AE127" s="73">
        <v>5</v>
      </c>
      <c r="AF127" s="73">
        <v>11</v>
      </c>
      <c r="AG127" s="73">
        <v>22</v>
      </c>
      <c r="AH127" s="73">
        <v>37</v>
      </c>
      <c r="AI127" s="73">
        <v>64</v>
      </c>
      <c r="AJ127" s="73">
        <v>121</v>
      </c>
      <c r="AK127" s="73">
        <v>203</v>
      </c>
      <c r="AL127" s="73">
        <v>359</v>
      </c>
      <c r="AM127" s="73">
        <v>561</v>
      </c>
      <c r="AN127" s="73">
        <v>761</v>
      </c>
      <c r="AO127" s="73">
        <v>949</v>
      </c>
      <c r="AP127" s="73">
        <v>2804</v>
      </c>
      <c r="AQ127" s="73">
        <v>0</v>
      </c>
      <c r="AR127" s="73">
        <v>5915</v>
      </c>
      <c r="AT127" s="90">
        <v>2020</v>
      </c>
      <c r="AU127" s="73">
        <v>12</v>
      </c>
      <c r="AV127" s="73">
        <v>2</v>
      </c>
      <c r="AW127" s="73">
        <v>7</v>
      </c>
      <c r="AX127" s="73">
        <v>3</v>
      </c>
      <c r="AY127" s="73">
        <v>5</v>
      </c>
      <c r="AZ127" s="73">
        <v>9</v>
      </c>
      <c r="BA127" s="73">
        <v>19</v>
      </c>
      <c r="BB127" s="73">
        <v>26</v>
      </c>
      <c r="BC127" s="73">
        <v>40</v>
      </c>
      <c r="BD127" s="73">
        <v>78</v>
      </c>
      <c r="BE127" s="73">
        <v>138</v>
      </c>
      <c r="BF127" s="73">
        <v>288</v>
      </c>
      <c r="BG127" s="73">
        <v>464</v>
      </c>
      <c r="BH127" s="73">
        <v>829</v>
      </c>
      <c r="BI127" s="73">
        <v>1300</v>
      </c>
      <c r="BJ127" s="73">
        <v>1735</v>
      </c>
      <c r="BK127" s="73">
        <v>2114</v>
      </c>
      <c r="BL127" s="73">
        <v>5479</v>
      </c>
      <c r="BM127" s="73">
        <v>1</v>
      </c>
      <c r="BN127" s="73">
        <v>12549</v>
      </c>
      <c r="BP127" s="90">
        <v>2020</v>
      </c>
    </row>
    <row r="128" spans="2:68">
      <c r="B128" s="90">
        <v>2021</v>
      </c>
      <c r="C128" s="73">
        <v>9</v>
      </c>
      <c r="D128" s="73">
        <v>2</v>
      </c>
      <c r="E128" s="73">
        <v>0</v>
      </c>
      <c r="F128" s="73">
        <v>2</v>
      </c>
      <c r="G128" s="73">
        <v>4</v>
      </c>
      <c r="H128" s="73">
        <v>6</v>
      </c>
      <c r="I128" s="73">
        <v>11</v>
      </c>
      <c r="J128" s="73">
        <v>7</v>
      </c>
      <c r="K128" s="73">
        <v>25</v>
      </c>
      <c r="L128" s="73">
        <v>36</v>
      </c>
      <c r="M128" s="73">
        <v>69</v>
      </c>
      <c r="N128" s="73">
        <v>153</v>
      </c>
      <c r="O128" s="73">
        <v>291</v>
      </c>
      <c r="P128" s="73">
        <v>444</v>
      </c>
      <c r="Q128" s="73">
        <v>781</v>
      </c>
      <c r="R128" s="73">
        <v>1092</v>
      </c>
      <c r="S128" s="73">
        <v>1259</v>
      </c>
      <c r="T128" s="73">
        <v>2836</v>
      </c>
      <c r="U128" s="73">
        <v>0</v>
      </c>
      <c r="V128" s="73">
        <v>7027</v>
      </c>
      <c r="X128" s="90">
        <v>2021</v>
      </c>
      <c r="Y128" s="73">
        <v>6</v>
      </c>
      <c r="Z128" s="73">
        <v>3</v>
      </c>
      <c r="AA128" s="73">
        <v>1</v>
      </c>
      <c r="AB128" s="73">
        <v>4</v>
      </c>
      <c r="AC128" s="73">
        <v>2</v>
      </c>
      <c r="AD128" s="73">
        <v>3</v>
      </c>
      <c r="AE128" s="73">
        <v>8</v>
      </c>
      <c r="AF128" s="73">
        <v>10</v>
      </c>
      <c r="AG128" s="73">
        <v>11</v>
      </c>
      <c r="AH128" s="73">
        <v>37</v>
      </c>
      <c r="AI128" s="73">
        <v>66</v>
      </c>
      <c r="AJ128" s="73">
        <v>130</v>
      </c>
      <c r="AK128" s="73">
        <v>226</v>
      </c>
      <c r="AL128" s="73">
        <v>356</v>
      </c>
      <c r="AM128" s="73">
        <v>641</v>
      </c>
      <c r="AN128" s="73">
        <v>855</v>
      </c>
      <c r="AO128" s="73">
        <v>1037</v>
      </c>
      <c r="AP128" s="73">
        <v>3117</v>
      </c>
      <c r="AQ128" s="73">
        <v>0</v>
      </c>
      <c r="AR128" s="73">
        <v>6513</v>
      </c>
      <c r="AT128" s="90">
        <v>2021</v>
      </c>
      <c r="AU128" s="73">
        <v>15</v>
      </c>
      <c r="AV128" s="73">
        <v>5</v>
      </c>
      <c r="AW128" s="73">
        <v>1</v>
      </c>
      <c r="AX128" s="73">
        <v>6</v>
      </c>
      <c r="AY128" s="73">
        <v>6</v>
      </c>
      <c r="AZ128" s="73">
        <v>9</v>
      </c>
      <c r="BA128" s="73">
        <v>19</v>
      </c>
      <c r="BB128" s="73">
        <v>17</v>
      </c>
      <c r="BC128" s="73">
        <v>36</v>
      </c>
      <c r="BD128" s="73">
        <v>73</v>
      </c>
      <c r="BE128" s="73">
        <v>135</v>
      </c>
      <c r="BF128" s="73">
        <v>283</v>
      </c>
      <c r="BG128" s="73">
        <v>517</v>
      </c>
      <c r="BH128" s="73">
        <v>800</v>
      </c>
      <c r="BI128" s="73">
        <v>1422</v>
      </c>
      <c r="BJ128" s="73">
        <v>1947</v>
      </c>
      <c r="BK128" s="73">
        <v>2296</v>
      </c>
      <c r="BL128" s="73">
        <v>5953</v>
      </c>
      <c r="BM128" s="73">
        <v>0</v>
      </c>
      <c r="BN128" s="73">
        <v>13540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t="s">
        <v>24</v>
      </c>
      <c r="D86" s="74" t="s">
        <v>24</v>
      </c>
      <c r="E86" s="74" t="s">
        <v>24</v>
      </c>
      <c r="F86" s="74" t="s">
        <v>24</v>
      </c>
      <c r="G86" s="74" t="s">
        <v>24</v>
      </c>
      <c r="H86" s="74" t="s">
        <v>24</v>
      </c>
      <c r="I86" s="74" t="s">
        <v>24</v>
      </c>
      <c r="J86" s="74" t="s">
        <v>24</v>
      </c>
      <c r="K86" s="74" t="s">
        <v>24</v>
      </c>
      <c r="L86" s="74" t="s">
        <v>24</v>
      </c>
      <c r="M86" s="74" t="s">
        <v>24</v>
      </c>
      <c r="N86" s="74" t="s">
        <v>24</v>
      </c>
      <c r="O86" s="74" t="s">
        <v>24</v>
      </c>
      <c r="P86" s="74" t="s">
        <v>24</v>
      </c>
      <c r="Q86" s="74" t="s">
        <v>24</v>
      </c>
      <c r="R86" s="74" t="s">
        <v>24</v>
      </c>
      <c r="S86" s="74" t="s">
        <v>24</v>
      </c>
      <c r="T86" s="74" t="s">
        <v>24</v>
      </c>
      <c r="U86" s="74" t="s">
        <v>24</v>
      </c>
      <c r="V86" s="74" t="s">
        <v>24</v>
      </c>
      <c r="X86" s="89">
        <v>1979</v>
      </c>
      <c r="Y86" s="74" t="s">
        <v>24</v>
      </c>
      <c r="Z86" s="74" t="s">
        <v>24</v>
      </c>
      <c r="AA86" s="74" t="s">
        <v>24</v>
      </c>
      <c r="AB86" s="74" t="s">
        <v>24</v>
      </c>
      <c r="AC86" s="74" t="s">
        <v>24</v>
      </c>
      <c r="AD86" s="74" t="s">
        <v>24</v>
      </c>
      <c r="AE86" s="74" t="s">
        <v>24</v>
      </c>
      <c r="AF86" s="74" t="s">
        <v>24</v>
      </c>
      <c r="AG86" s="74" t="s">
        <v>24</v>
      </c>
      <c r="AH86" s="74" t="s">
        <v>24</v>
      </c>
      <c r="AI86" s="74" t="s">
        <v>24</v>
      </c>
      <c r="AJ86" s="74" t="s">
        <v>24</v>
      </c>
      <c r="AK86" s="74" t="s">
        <v>24</v>
      </c>
      <c r="AL86" s="74" t="s">
        <v>24</v>
      </c>
      <c r="AM86" s="74" t="s">
        <v>24</v>
      </c>
      <c r="AN86" s="74" t="s">
        <v>24</v>
      </c>
      <c r="AO86" s="74" t="s">
        <v>24</v>
      </c>
      <c r="AP86" s="74" t="s">
        <v>24</v>
      </c>
      <c r="AQ86" s="74" t="s">
        <v>24</v>
      </c>
      <c r="AR86" s="74" t="s">
        <v>24</v>
      </c>
      <c r="AT86" s="89">
        <v>1979</v>
      </c>
      <c r="AU86" s="74" t="s">
        <v>24</v>
      </c>
      <c r="AV86" s="74" t="s">
        <v>24</v>
      </c>
      <c r="AW86" s="74" t="s">
        <v>24</v>
      </c>
      <c r="AX86" s="74" t="s">
        <v>24</v>
      </c>
      <c r="AY86" s="74" t="s">
        <v>24</v>
      </c>
      <c r="AZ86" s="74" t="s">
        <v>24</v>
      </c>
      <c r="BA86" s="74" t="s">
        <v>24</v>
      </c>
      <c r="BB86" s="74" t="s">
        <v>24</v>
      </c>
      <c r="BC86" s="74" t="s">
        <v>24</v>
      </c>
      <c r="BD86" s="74" t="s">
        <v>24</v>
      </c>
      <c r="BE86" s="74" t="s">
        <v>24</v>
      </c>
      <c r="BF86" s="74" t="s">
        <v>24</v>
      </c>
      <c r="BG86" s="74" t="s">
        <v>24</v>
      </c>
      <c r="BH86" s="74" t="s">
        <v>24</v>
      </c>
      <c r="BI86" s="74" t="s">
        <v>24</v>
      </c>
      <c r="BJ86" s="74" t="s">
        <v>24</v>
      </c>
      <c r="BK86" s="74" t="s">
        <v>24</v>
      </c>
      <c r="BL86" s="74" t="s">
        <v>24</v>
      </c>
      <c r="BM86" s="74" t="s">
        <v>24</v>
      </c>
      <c r="BN86" s="74" t="s">
        <v>24</v>
      </c>
      <c r="BP86" s="89">
        <v>1979</v>
      </c>
    </row>
    <row r="87" spans="2:68">
      <c r="B87" s="89">
        <v>1980</v>
      </c>
      <c r="C87" s="74" t="s">
        <v>24</v>
      </c>
      <c r="D87" s="74" t="s">
        <v>24</v>
      </c>
      <c r="E87" s="74" t="s">
        <v>24</v>
      </c>
      <c r="F87" s="74" t="s">
        <v>24</v>
      </c>
      <c r="G87" s="74" t="s">
        <v>24</v>
      </c>
      <c r="H87" s="74" t="s">
        <v>24</v>
      </c>
      <c r="I87" s="74" t="s">
        <v>24</v>
      </c>
      <c r="J87" s="74" t="s">
        <v>24</v>
      </c>
      <c r="K87" s="74" t="s">
        <v>24</v>
      </c>
      <c r="L87" s="74" t="s">
        <v>24</v>
      </c>
      <c r="M87" s="74" t="s">
        <v>24</v>
      </c>
      <c r="N87" s="74" t="s">
        <v>24</v>
      </c>
      <c r="O87" s="74" t="s">
        <v>24</v>
      </c>
      <c r="P87" s="74" t="s">
        <v>24</v>
      </c>
      <c r="Q87" s="74" t="s">
        <v>24</v>
      </c>
      <c r="R87" s="74" t="s">
        <v>24</v>
      </c>
      <c r="S87" s="74" t="s">
        <v>24</v>
      </c>
      <c r="T87" s="74" t="s">
        <v>24</v>
      </c>
      <c r="U87" s="74" t="s">
        <v>24</v>
      </c>
      <c r="V87" s="74" t="s">
        <v>24</v>
      </c>
      <c r="X87" s="89">
        <v>1980</v>
      </c>
      <c r="Y87" s="74" t="s">
        <v>24</v>
      </c>
      <c r="Z87" s="74" t="s">
        <v>24</v>
      </c>
      <c r="AA87" s="74" t="s">
        <v>24</v>
      </c>
      <c r="AB87" s="74" t="s">
        <v>24</v>
      </c>
      <c r="AC87" s="74" t="s">
        <v>24</v>
      </c>
      <c r="AD87" s="74" t="s">
        <v>24</v>
      </c>
      <c r="AE87" s="74" t="s">
        <v>24</v>
      </c>
      <c r="AF87" s="74" t="s">
        <v>24</v>
      </c>
      <c r="AG87" s="74" t="s">
        <v>24</v>
      </c>
      <c r="AH87" s="74" t="s">
        <v>24</v>
      </c>
      <c r="AI87" s="74" t="s">
        <v>24</v>
      </c>
      <c r="AJ87" s="74" t="s">
        <v>24</v>
      </c>
      <c r="AK87" s="74" t="s">
        <v>24</v>
      </c>
      <c r="AL87" s="74" t="s">
        <v>24</v>
      </c>
      <c r="AM87" s="74" t="s">
        <v>24</v>
      </c>
      <c r="AN87" s="74" t="s">
        <v>24</v>
      </c>
      <c r="AO87" s="74" t="s">
        <v>24</v>
      </c>
      <c r="AP87" s="74" t="s">
        <v>24</v>
      </c>
      <c r="AQ87" s="74" t="s">
        <v>24</v>
      </c>
      <c r="AR87" s="74" t="s">
        <v>24</v>
      </c>
      <c r="AT87" s="89">
        <v>1980</v>
      </c>
      <c r="AU87" s="74" t="s">
        <v>24</v>
      </c>
      <c r="AV87" s="74" t="s">
        <v>24</v>
      </c>
      <c r="AW87" s="74" t="s">
        <v>24</v>
      </c>
      <c r="AX87" s="74" t="s">
        <v>24</v>
      </c>
      <c r="AY87" s="74" t="s">
        <v>24</v>
      </c>
      <c r="AZ87" s="74" t="s">
        <v>24</v>
      </c>
      <c r="BA87" s="74" t="s">
        <v>24</v>
      </c>
      <c r="BB87" s="74" t="s">
        <v>24</v>
      </c>
      <c r="BC87" s="74" t="s">
        <v>24</v>
      </c>
      <c r="BD87" s="74" t="s">
        <v>24</v>
      </c>
      <c r="BE87" s="74" t="s">
        <v>24</v>
      </c>
      <c r="BF87" s="74" t="s">
        <v>24</v>
      </c>
      <c r="BG87" s="74" t="s">
        <v>24</v>
      </c>
      <c r="BH87" s="74" t="s">
        <v>24</v>
      </c>
      <c r="BI87" s="74" t="s">
        <v>24</v>
      </c>
      <c r="BJ87" s="74" t="s">
        <v>24</v>
      </c>
      <c r="BK87" s="74" t="s">
        <v>24</v>
      </c>
      <c r="BL87" s="74" t="s">
        <v>24</v>
      </c>
      <c r="BM87" s="74" t="s">
        <v>24</v>
      </c>
      <c r="BN87" s="74" t="s">
        <v>24</v>
      </c>
      <c r="BP87" s="89">
        <v>1980</v>
      </c>
    </row>
    <row r="88" spans="2:68">
      <c r="B88" s="89">
        <v>1981</v>
      </c>
      <c r="C88" s="74" t="s">
        <v>24</v>
      </c>
      <c r="D88" s="74" t="s">
        <v>24</v>
      </c>
      <c r="E88" s="74" t="s">
        <v>24</v>
      </c>
      <c r="F88" s="74" t="s">
        <v>24</v>
      </c>
      <c r="G88" s="74" t="s">
        <v>24</v>
      </c>
      <c r="H88" s="74" t="s">
        <v>24</v>
      </c>
      <c r="I88" s="74" t="s">
        <v>24</v>
      </c>
      <c r="J88" s="74" t="s">
        <v>24</v>
      </c>
      <c r="K88" s="74" t="s">
        <v>24</v>
      </c>
      <c r="L88" s="74" t="s">
        <v>24</v>
      </c>
      <c r="M88" s="74" t="s">
        <v>24</v>
      </c>
      <c r="N88" s="74" t="s">
        <v>24</v>
      </c>
      <c r="O88" s="74" t="s">
        <v>24</v>
      </c>
      <c r="P88" s="74" t="s">
        <v>24</v>
      </c>
      <c r="Q88" s="74" t="s">
        <v>24</v>
      </c>
      <c r="R88" s="74" t="s">
        <v>24</v>
      </c>
      <c r="S88" s="74" t="s">
        <v>24</v>
      </c>
      <c r="T88" s="74" t="s">
        <v>24</v>
      </c>
      <c r="U88" s="74" t="s">
        <v>24</v>
      </c>
      <c r="V88" s="74" t="s">
        <v>24</v>
      </c>
      <c r="X88" s="89">
        <v>1981</v>
      </c>
      <c r="Y88" s="74" t="s">
        <v>24</v>
      </c>
      <c r="Z88" s="74" t="s">
        <v>24</v>
      </c>
      <c r="AA88" s="74" t="s">
        <v>24</v>
      </c>
      <c r="AB88" s="74" t="s">
        <v>24</v>
      </c>
      <c r="AC88" s="74" t="s">
        <v>24</v>
      </c>
      <c r="AD88" s="74" t="s">
        <v>24</v>
      </c>
      <c r="AE88" s="74" t="s">
        <v>24</v>
      </c>
      <c r="AF88" s="74" t="s">
        <v>24</v>
      </c>
      <c r="AG88" s="74" t="s">
        <v>24</v>
      </c>
      <c r="AH88" s="74" t="s">
        <v>24</v>
      </c>
      <c r="AI88" s="74" t="s">
        <v>24</v>
      </c>
      <c r="AJ88" s="74" t="s">
        <v>24</v>
      </c>
      <c r="AK88" s="74" t="s">
        <v>24</v>
      </c>
      <c r="AL88" s="74" t="s">
        <v>24</v>
      </c>
      <c r="AM88" s="74" t="s">
        <v>24</v>
      </c>
      <c r="AN88" s="74" t="s">
        <v>24</v>
      </c>
      <c r="AO88" s="74" t="s">
        <v>24</v>
      </c>
      <c r="AP88" s="74" t="s">
        <v>24</v>
      </c>
      <c r="AQ88" s="74" t="s">
        <v>24</v>
      </c>
      <c r="AR88" s="74" t="s">
        <v>24</v>
      </c>
      <c r="AT88" s="89">
        <v>1981</v>
      </c>
      <c r="AU88" s="74" t="s">
        <v>24</v>
      </c>
      <c r="AV88" s="74" t="s">
        <v>24</v>
      </c>
      <c r="AW88" s="74" t="s">
        <v>24</v>
      </c>
      <c r="AX88" s="74" t="s">
        <v>24</v>
      </c>
      <c r="AY88" s="74" t="s">
        <v>24</v>
      </c>
      <c r="AZ88" s="74" t="s">
        <v>24</v>
      </c>
      <c r="BA88" s="74" t="s">
        <v>24</v>
      </c>
      <c r="BB88" s="74" t="s">
        <v>24</v>
      </c>
      <c r="BC88" s="74" t="s">
        <v>24</v>
      </c>
      <c r="BD88" s="74" t="s">
        <v>24</v>
      </c>
      <c r="BE88" s="74" t="s">
        <v>24</v>
      </c>
      <c r="BF88" s="74" t="s">
        <v>24</v>
      </c>
      <c r="BG88" s="74" t="s">
        <v>24</v>
      </c>
      <c r="BH88" s="74" t="s">
        <v>24</v>
      </c>
      <c r="BI88" s="74" t="s">
        <v>24</v>
      </c>
      <c r="BJ88" s="74" t="s">
        <v>24</v>
      </c>
      <c r="BK88" s="74" t="s">
        <v>24</v>
      </c>
      <c r="BL88" s="74" t="s">
        <v>24</v>
      </c>
      <c r="BM88" s="74" t="s">
        <v>24</v>
      </c>
      <c r="BN88" s="74" t="s">
        <v>24</v>
      </c>
      <c r="BP88" s="89">
        <v>1981</v>
      </c>
    </row>
    <row r="89" spans="2:68">
      <c r="B89" s="89">
        <v>1982</v>
      </c>
      <c r="C89" s="74" t="s">
        <v>24</v>
      </c>
      <c r="D89" s="74" t="s">
        <v>24</v>
      </c>
      <c r="E89" s="74" t="s">
        <v>24</v>
      </c>
      <c r="F89" s="74" t="s">
        <v>24</v>
      </c>
      <c r="G89" s="74" t="s">
        <v>24</v>
      </c>
      <c r="H89" s="74" t="s">
        <v>24</v>
      </c>
      <c r="I89" s="74" t="s">
        <v>24</v>
      </c>
      <c r="J89" s="74" t="s">
        <v>24</v>
      </c>
      <c r="K89" s="74" t="s">
        <v>24</v>
      </c>
      <c r="L89" s="74" t="s">
        <v>24</v>
      </c>
      <c r="M89" s="74" t="s">
        <v>24</v>
      </c>
      <c r="N89" s="74" t="s">
        <v>24</v>
      </c>
      <c r="O89" s="74" t="s">
        <v>24</v>
      </c>
      <c r="P89" s="74" t="s">
        <v>24</v>
      </c>
      <c r="Q89" s="74" t="s">
        <v>24</v>
      </c>
      <c r="R89" s="74" t="s">
        <v>24</v>
      </c>
      <c r="S89" s="74" t="s">
        <v>24</v>
      </c>
      <c r="T89" s="74" t="s">
        <v>24</v>
      </c>
      <c r="U89" s="74" t="s">
        <v>24</v>
      </c>
      <c r="V89" s="74" t="s">
        <v>24</v>
      </c>
      <c r="X89" s="89">
        <v>1982</v>
      </c>
      <c r="Y89" s="74" t="s">
        <v>24</v>
      </c>
      <c r="Z89" s="74" t="s">
        <v>24</v>
      </c>
      <c r="AA89" s="74" t="s">
        <v>24</v>
      </c>
      <c r="AB89" s="74" t="s">
        <v>24</v>
      </c>
      <c r="AC89" s="74" t="s">
        <v>24</v>
      </c>
      <c r="AD89" s="74" t="s">
        <v>24</v>
      </c>
      <c r="AE89" s="74" t="s">
        <v>24</v>
      </c>
      <c r="AF89" s="74" t="s">
        <v>24</v>
      </c>
      <c r="AG89" s="74" t="s">
        <v>24</v>
      </c>
      <c r="AH89" s="74" t="s">
        <v>24</v>
      </c>
      <c r="AI89" s="74" t="s">
        <v>24</v>
      </c>
      <c r="AJ89" s="74" t="s">
        <v>24</v>
      </c>
      <c r="AK89" s="74" t="s">
        <v>24</v>
      </c>
      <c r="AL89" s="74" t="s">
        <v>24</v>
      </c>
      <c r="AM89" s="74" t="s">
        <v>24</v>
      </c>
      <c r="AN89" s="74" t="s">
        <v>24</v>
      </c>
      <c r="AO89" s="74" t="s">
        <v>24</v>
      </c>
      <c r="AP89" s="74" t="s">
        <v>24</v>
      </c>
      <c r="AQ89" s="74" t="s">
        <v>24</v>
      </c>
      <c r="AR89" s="74" t="s">
        <v>24</v>
      </c>
      <c r="AT89" s="89">
        <v>1982</v>
      </c>
      <c r="AU89" s="74" t="s">
        <v>24</v>
      </c>
      <c r="AV89" s="74" t="s">
        <v>24</v>
      </c>
      <c r="AW89" s="74" t="s">
        <v>24</v>
      </c>
      <c r="AX89" s="74" t="s">
        <v>24</v>
      </c>
      <c r="AY89" s="74" t="s">
        <v>24</v>
      </c>
      <c r="AZ89" s="74" t="s">
        <v>24</v>
      </c>
      <c r="BA89" s="74" t="s">
        <v>24</v>
      </c>
      <c r="BB89" s="74" t="s">
        <v>24</v>
      </c>
      <c r="BC89" s="74" t="s">
        <v>24</v>
      </c>
      <c r="BD89" s="74" t="s">
        <v>24</v>
      </c>
      <c r="BE89" s="74" t="s">
        <v>24</v>
      </c>
      <c r="BF89" s="74" t="s">
        <v>24</v>
      </c>
      <c r="BG89" s="74" t="s">
        <v>24</v>
      </c>
      <c r="BH89" s="74" t="s">
        <v>24</v>
      </c>
      <c r="BI89" s="74" t="s">
        <v>24</v>
      </c>
      <c r="BJ89" s="74" t="s">
        <v>24</v>
      </c>
      <c r="BK89" s="74" t="s">
        <v>24</v>
      </c>
      <c r="BL89" s="74" t="s">
        <v>24</v>
      </c>
      <c r="BM89" s="74" t="s">
        <v>24</v>
      </c>
      <c r="BN89" s="74" t="s">
        <v>24</v>
      </c>
      <c r="BP89" s="89">
        <v>1982</v>
      </c>
    </row>
    <row r="90" spans="2:68">
      <c r="B90" s="89">
        <v>1983</v>
      </c>
      <c r="C90" s="74" t="s">
        <v>24</v>
      </c>
      <c r="D90" s="74" t="s">
        <v>24</v>
      </c>
      <c r="E90" s="74" t="s">
        <v>24</v>
      </c>
      <c r="F90" s="74" t="s">
        <v>24</v>
      </c>
      <c r="G90" s="74" t="s">
        <v>24</v>
      </c>
      <c r="H90" s="74" t="s">
        <v>24</v>
      </c>
      <c r="I90" s="74" t="s">
        <v>24</v>
      </c>
      <c r="J90" s="74" t="s">
        <v>24</v>
      </c>
      <c r="K90" s="74" t="s">
        <v>24</v>
      </c>
      <c r="L90" s="74" t="s">
        <v>24</v>
      </c>
      <c r="M90" s="74" t="s">
        <v>24</v>
      </c>
      <c r="N90" s="74" t="s">
        <v>24</v>
      </c>
      <c r="O90" s="74" t="s">
        <v>24</v>
      </c>
      <c r="P90" s="74" t="s">
        <v>24</v>
      </c>
      <c r="Q90" s="74" t="s">
        <v>24</v>
      </c>
      <c r="R90" s="74" t="s">
        <v>24</v>
      </c>
      <c r="S90" s="74" t="s">
        <v>24</v>
      </c>
      <c r="T90" s="74" t="s">
        <v>24</v>
      </c>
      <c r="U90" s="74" t="s">
        <v>24</v>
      </c>
      <c r="V90" s="74" t="s">
        <v>24</v>
      </c>
      <c r="X90" s="89">
        <v>1983</v>
      </c>
      <c r="Y90" s="74" t="s">
        <v>24</v>
      </c>
      <c r="Z90" s="74" t="s">
        <v>24</v>
      </c>
      <c r="AA90" s="74" t="s">
        <v>24</v>
      </c>
      <c r="AB90" s="74" t="s">
        <v>24</v>
      </c>
      <c r="AC90" s="74" t="s">
        <v>24</v>
      </c>
      <c r="AD90" s="74" t="s">
        <v>24</v>
      </c>
      <c r="AE90" s="74" t="s">
        <v>24</v>
      </c>
      <c r="AF90" s="74" t="s">
        <v>24</v>
      </c>
      <c r="AG90" s="74" t="s">
        <v>24</v>
      </c>
      <c r="AH90" s="74" t="s">
        <v>24</v>
      </c>
      <c r="AI90" s="74" t="s">
        <v>24</v>
      </c>
      <c r="AJ90" s="74" t="s">
        <v>24</v>
      </c>
      <c r="AK90" s="74" t="s">
        <v>24</v>
      </c>
      <c r="AL90" s="74" t="s">
        <v>24</v>
      </c>
      <c r="AM90" s="74" t="s">
        <v>24</v>
      </c>
      <c r="AN90" s="74" t="s">
        <v>24</v>
      </c>
      <c r="AO90" s="74" t="s">
        <v>24</v>
      </c>
      <c r="AP90" s="74" t="s">
        <v>24</v>
      </c>
      <c r="AQ90" s="74" t="s">
        <v>24</v>
      </c>
      <c r="AR90" s="74" t="s">
        <v>24</v>
      </c>
      <c r="AT90" s="89">
        <v>1983</v>
      </c>
      <c r="AU90" s="74" t="s">
        <v>24</v>
      </c>
      <c r="AV90" s="74" t="s">
        <v>24</v>
      </c>
      <c r="AW90" s="74" t="s">
        <v>24</v>
      </c>
      <c r="AX90" s="74" t="s">
        <v>24</v>
      </c>
      <c r="AY90" s="74" t="s">
        <v>24</v>
      </c>
      <c r="AZ90" s="74" t="s">
        <v>24</v>
      </c>
      <c r="BA90" s="74" t="s">
        <v>24</v>
      </c>
      <c r="BB90" s="74" t="s">
        <v>24</v>
      </c>
      <c r="BC90" s="74" t="s">
        <v>24</v>
      </c>
      <c r="BD90" s="74" t="s">
        <v>24</v>
      </c>
      <c r="BE90" s="74" t="s">
        <v>24</v>
      </c>
      <c r="BF90" s="74" t="s">
        <v>24</v>
      </c>
      <c r="BG90" s="74" t="s">
        <v>24</v>
      </c>
      <c r="BH90" s="74" t="s">
        <v>24</v>
      </c>
      <c r="BI90" s="74" t="s">
        <v>24</v>
      </c>
      <c r="BJ90" s="74" t="s">
        <v>24</v>
      </c>
      <c r="BK90" s="74" t="s">
        <v>24</v>
      </c>
      <c r="BL90" s="74" t="s">
        <v>24</v>
      </c>
      <c r="BM90" s="74" t="s">
        <v>24</v>
      </c>
      <c r="BN90" s="74" t="s">
        <v>24</v>
      </c>
      <c r="BP90" s="89">
        <v>1983</v>
      </c>
    </row>
    <row r="91" spans="2:68">
      <c r="B91" s="89">
        <v>1984</v>
      </c>
      <c r="C91" s="74" t="s">
        <v>24</v>
      </c>
      <c r="D91" s="74" t="s">
        <v>24</v>
      </c>
      <c r="E91" s="74" t="s">
        <v>24</v>
      </c>
      <c r="F91" s="74" t="s">
        <v>24</v>
      </c>
      <c r="G91" s="74" t="s">
        <v>24</v>
      </c>
      <c r="H91" s="74" t="s">
        <v>24</v>
      </c>
      <c r="I91" s="74" t="s">
        <v>24</v>
      </c>
      <c r="J91" s="74" t="s">
        <v>24</v>
      </c>
      <c r="K91" s="74" t="s">
        <v>24</v>
      </c>
      <c r="L91" s="74" t="s">
        <v>24</v>
      </c>
      <c r="M91" s="74" t="s">
        <v>24</v>
      </c>
      <c r="N91" s="74" t="s">
        <v>24</v>
      </c>
      <c r="O91" s="74" t="s">
        <v>24</v>
      </c>
      <c r="P91" s="74" t="s">
        <v>24</v>
      </c>
      <c r="Q91" s="74" t="s">
        <v>24</v>
      </c>
      <c r="R91" s="74" t="s">
        <v>24</v>
      </c>
      <c r="S91" s="74" t="s">
        <v>24</v>
      </c>
      <c r="T91" s="74" t="s">
        <v>24</v>
      </c>
      <c r="U91" s="74" t="s">
        <v>24</v>
      </c>
      <c r="V91" s="74" t="s">
        <v>24</v>
      </c>
      <c r="X91" s="89">
        <v>1984</v>
      </c>
      <c r="Y91" s="74" t="s">
        <v>24</v>
      </c>
      <c r="Z91" s="74" t="s">
        <v>24</v>
      </c>
      <c r="AA91" s="74" t="s">
        <v>24</v>
      </c>
      <c r="AB91" s="74" t="s">
        <v>24</v>
      </c>
      <c r="AC91" s="74" t="s">
        <v>24</v>
      </c>
      <c r="AD91" s="74" t="s">
        <v>24</v>
      </c>
      <c r="AE91" s="74" t="s">
        <v>24</v>
      </c>
      <c r="AF91" s="74" t="s">
        <v>24</v>
      </c>
      <c r="AG91" s="74" t="s">
        <v>24</v>
      </c>
      <c r="AH91" s="74" t="s">
        <v>24</v>
      </c>
      <c r="AI91" s="74" t="s">
        <v>24</v>
      </c>
      <c r="AJ91" s="74" t="s">
        <v>24</v>
      </c>
      <c r="AK91" s="74" t="s">
        <v>24</v>
      </c>
      <c r="AL91" s="74" t="s">
        <v>24</v>
      </c>
      <c r="AM91" s="74" t="s">
        <v>24</v>
      </c>
      <c r="AN91" s="74" t="s">
        <v>24</v>
      </c>
      <c r="AO91" s="74" t="s">
        <v>24</v>
      </c>
      <c r="AP91" s="74" t="s">
        <v>24</v>
      </c>
      <c r="AQ91" s="74" t="s">
        <v>24</v>
      </c>
      <c r="AR91" s="74" t="s">
        <v>24</v>
      </c>
      <c r="AT91" s="89">
        <v>1984</v>
      </c>
      <c r="AU91" s="74" t="s">
        <v>24</v>
      </c>
      <c r="AV91" s="74" t="s">
        <v>24</v>
      </c>
      <c r="AW91" s="74" t="s">
        <v>24</v>
      </c>
      <c r="AX91" s="74" t="s">
        <v>24</v>
      </c>
      <c r="AY91" s="74" t="s">
        <v>24</v>
      </c>
      <c r="AZ91" s="74" t="s">
        <v>24</v>
      </c>
      <c r="BA91" s="74" t="s">
        <v>24</v>
      </c>
      <c r="BB91" s="74" t="s">
        <v>24</v>
      </c>
      <c r="BC91" s="74" t="s">
        <v>24</v>
      </c>
      <c r="BD91" s="74" t="s">
        <v>24</v>
      </c>
      <c r="BE91" s="74" t="s">
        <v>24</v>
      </c>
      <c r="BF91" s="74" t="s">
        <v>24</v>
      </c>
      <c r="BG91" s="74" t="s">
        <v>24</v>
      </c>
      <c r="BH91" s="74" t="s">
        <v>24</v>
      </c>
      <c r="BI91" s="74" t="s">
        <v>24</v>
      </c>
      <c r="BJ91" s="74" t="s">
        <v>24</v>
      </c>
      <c r="BK91" s="74" t="s">
        <v>24</v>
      </c>
      <c r="BL91" s="74" t="s">
        <v>24</v>
      </c>
      <c r="BM91" s="74" t="s">
        <v>24</v>
      </c>
      <c r="BN91" s="74" t="s">
        <v>24</v>
      </c>
      <c r="BP91" s="89">
        <v>1984</v>
      </c>
    </row>
    <row r="92" spans="2:68">
      <c r="B92" s="89">
        <v>1985</v>
      </c>
      <c r="C92" s="74" t="s">
        <v>24</v>
      </c>
      <c r="D92" s="74" t="s">
        <v>24</v>
      </c>
      <c r="E92" s="74" t="s">
        <v>24</v>
      </c>
      <c r="F92" s="74" t="s">
        <v>24</v>
      </c>
      <c r="G92" s="74" t="s">
        <v>24</v>
      </c>
      <c r="H92" s="74" t="s">
        <v>24</v>
      </c>
      <c r="I92" s="74" t="s">
        <v>24</v>
      </c>
      <c r="J92" s="74" t="s">
        <v>24</v>
      </c>
      <c r="K92" s="74" t="s">
        <v>24</v>
      </c>
      <c r="L92" s="74" t="s">
        <v>24</v>
      </c>
      <c r="M92" s="74" t="s">
        <v>24</v>
      </c>
      <c r="N92" s="74" t="s">
        <v>24</v>
      </c>
      <c r="O92" s="74" t="s">
        <v>24</v>
      </c>
      <c r="P92" s="74" t="s">
        <v>24</v>
      </c>
      <c r="Q92" s="74" t="s">
        <v>24</v>
      </c>
      <c r="R92" s="74" t="s">
        <v>24</v>
      </c>
      <c r="S92" s="74" t="s">
        <v>24</v>
      </c>
      <c r="T92" s="74" t="s">
        <v>24</v>
      </c>
      <c r="U92" s="74" t="s">
        <v>24</v>
      </c>
      <c r="V92" s="74" t="s">
        <v>24</v>
      </c>
      <c r="X92" s="89">
        <v>1985</v>
      </c>
      <c r="Y92" s="74" t="s">
        <v>24</v>
      </c>
      <c r="Z92" s="74" t="s">
        <v>24</v>
      </c>
      <c r="AA92" s="74" t="s">
        <v>24</v>
      </c>
      <c r="AB92" s="74" t="s">
        <v>24</v>
      </c>
      <c r="AC92" s="74" t="s">
        <v>24</v>
      </c>
      <c r="AD92" s="74" t="s">
        <v>24</v>
      </c>
      <c r="AE92" s="74" t="s">
        <v>24</v>
      </c>
      <c r="AF92" s="74" t="s">
        <v>24</v>
      </c>
      <c r="AG92" s="74" t="s">
        <v>24</v>
      </c>
      <c r="AH92" s="74" t="s">
        <v>24</v>
      </c>
      <c r="AI92" s="74" t="s">
        <v>24</v>
      </c>
      <c r="AJ92" s="74" t="s">
        <v>24</v>
      </c>
      <c r="AK92" s="74" t="s">
        <v>24</v>
      </c>
      <c r="AL92" s="74" t="s">
        <v>24</v>
      </c>
      <c r="AM92" s="74" t="s">
        <v>24</v>
      </c>
      <c r="AN92" s="74" t="s">
        <v>24</v>
      </c>
      <c r="AO92" s="74" t="s">
        <v>24</v>
      </c>
      <c r="AP92" s="74" t="s">
        <v>24</v>
      </c>
      <c r="AQ92" s="74" t="s">
        <v>24</v>
      </c>
      <c r="AR92" s="74" t="s">
        <v>24</v>
      </c>
      <c r="AT92" s="89">
        <v>1985</v>
      </c>
      <c r="AU92" s="74" t="s">
        <v>24</v>
      </c>
      <c r="AV92" s="74" t="s">
        <v>24</v>
      </c>
      <c r="AW92" s="74" t="s">
        <v>24</v>
      </c>
      <c r="AX92" s="74" t="s">
        <v>24</v>
      </c>
      <c r="AY92" s="74" t="s">
        <v>24</v>
      </c>
      <c r="AZ92" s="74" t="s">
        <v>24</v>
      </c>
      <c r="BA92" s="74" t="s">
        <v>24</v>
      </c>
      <c r="BB92" s="74" t="s">
        <v>24</v>
      </c>
      <c r="BC92" s="74" t="s">
        <v>24</v>
      </c>
      <c r="BD92" s="74" t="s">
        <v>24</v>
      </c>
      <c r="BE92" s="74" t="s">
        <v>24</v>
      </c>
      <c r="BF92" s="74" t="s">
        <v>24</v>
      </c>
      <c r="BG92" s="74" t="s">
        <v>24</v>
      </c>
      <c r="BH92" s="74" t="s">
        <v>24</v>
      </c>
      <c r="BI92" s="74" t="s">
        <v>24</v>
      </c>
      <c r="BJ92" s="74" t="s">
        <v>24</v>
      </c>
      <c r="BK92" s="74" t="s">
        <v>24</v>
      </c>
      <c r="BL92" s="74" t="s">
        <v>24</v>
      </c>
      <c r="BM92" s="74" t="s">
        <v>24</v>
      </c>
      <c r="BN92" s="74" t="s">
        <v>24</v>
      </c>
      <c r="BP92" s="89">
        <v>1985</v>
      </c>
    </row>
    <row r="93" spans="2:68">
      <c r="B93" s="89">
        <v>1986</v>
      </c>
      <c r="C93" s="74" t="s">
        <v>24</v>
      </c>
      <c r="D93" s="74" t="s">
        <v>24</v>
      </c>
      <c r="E93" s="74" t="s">
        <v>24</v>
      </c>
      <c r="F93" s="74" t="s">
        <v>24</v>
      </c>
      <c r="G93" s="74" t="s">
        <v>24</v>
      </c>
      <c r="H93" s="74" t="s">
        <v>24</v>
      </c>
      <c r="I93" s="74" t="s">
        <v>24</v>
      </c>
      <c r="J93" s="74" t="s">
        <v>24</v>
      </c>
      <c r="K93" s="74" t="s">
        <v>24</v>
      </c>
      <c r="L93" s="74" t="s">
        <v>24</v>
      </c>
      <c r="M93" s="74" t="s">
        <v>24</v>
      </c>
      <c r="N93" s="74" t="s">
        <v>24</v>
      </c>
      <c r="O93" s="74" t="s">
        <v>24</v>
      </c>
      <c r="P93" s="74" t="s">
        <v>24</v>
      </c>
      <c r="Q93" s="74" t="s">
        <v>24</v>
      </c>
      <c r="R93" s="74" t="s">
        <v>24</v>
      </c>
      <c r="S93" s="74" t="s">
        <v>24</v>
      </c>
      <c r="T93" s="74" t="s">
        <v>24</v>
      </c>
      <c r="U93" s="74" t="s">
        <v>24</v>
      </c>
      <c r="V93" s="74" t="s">
        <v>24</v>
      </c>
      <c r="X93" s="89">
        <v>1986</v>
      </c>
      <c r="Y93" s="74" t="s">
        <v>24</v>
      </c>
      <c r="Z93" s="74" t="s">
        <v>24</v>
      </c>
      <c r="AA93" s="74" t="s">
        <v>24</v>
      </c>
      <c r="AB93" s="74" t="s">
        <v>24</v>
      </c>
      <c r="AC93" s="74" t="s">
        <v>24</v>
      </c>
      <c r="AD93" s="74" t="s">
        <v>24</v>
      </c>
      <c r="AE93" s="74" t="s">
        <v>24</v>
      </c>
      <c r="AF93" s="74" t="s">
        <v>24</v>
      </c>
      <c r="AG93" s="74" t="s">
        <v>24</v>
      </c>
      <c r="AH93" s="74" t="s">
        <v>24</v>
      </c>
      <c r="AI93" s="74" t="s">
        <v>24</v>
      </c>
      <c r="AJ93" s="74" t="s">
        <v>24</v>
      </c>
      <c r="AK93" s="74" t="s">
        <v>24</v>
      </c>
      <c r="AL93" s="74" t="s">
        <v>24</v>
      </c>
      <c r="AM93" s="74" t="s">
        <v>24</v>
      </c>
      <c r="AN93" s="74" t="s">
        <v>24</v>
      </c>
      <c r="AO93" s="74" t="s">
        <v>24</v>
      </c>
      <c r="AP93" s="74" t="s">
        <v>24</v>
      </c>
      <c r="AQ93" s="74" t="s">
        <v>24</v>
      </c>
      <c r="AR93" s="74" t="s">
        <v>24</v>
      </c>
      <c r="AT93" s="89">
        <v>1986</v>
      </c>
      <c r="AU93" s="74" t="s">
        <v>24</v>
      </c>
      <c r="AV93" s="74" t="s">
        <v>24</v>
      </c>
      <c r="AW93" s="74" t="s">
        <v>24</v>
      </c>
      <c r="AX93" s="74" t="s">
        <v>24</v>
      </c>
      <c r="AY93" s="74" t="s">
        <v>24</v>
      </c>
      <c r="AZ93" s="74" t="s">
        <v>24</v>
      </c>
      <c r="BA93" s="74" t="s">
        <v>24</v>
      </c>
      <c r="BB93" s="74" t="s">
        <v>24</v>
      </c>
      <c r="BC93" s="74" t="s">
        <v>24</v>
      </c>
      <c r="BD93" s="74" t="s">
        <v>24</v>
      </c>
      <c r="BE93" s="74" t="s">
        <v>24</v>
      </c>
      <c r="BF93" s="74" t="s">
        <v>24</v>
      </c>
      <c r="BG93" s="74" t="s">
        <v>24</v>
      </c>
      <c r="BH93" s="74" t="s">
        <v>24</v>
      </c>
      <c r="BI93" s="74" t="s">
        <v>24</v>
      </c>
      <c r="BJ93" s="74" t="s">
        <v>24</v>
      </c>
      <c r="BK93" s="74" t="s">
        <v>24</v>
      </c>
      <c r="BL93" s="74" t="s">
        <v>24</v>
      </c>
      <c r="BM93" s="74" t="s">
        <v>24</v>
      </c>
      <c r="BN93" s="74" t="s">
        <v>24</v>
      </c>
      <c r="BP93" s="89">
        <v>1986</v>
      </c>
    </row>
    <row r="94" spans="2:68">
      <c r="B94" s="89">
        <v>1987</v>
      </c>
      <c r="C94" s="74" t="s">
        <v>24</v>
      </c>
      <c r="D94" s="74" t="s">
        <v>24</v>
      </c>
      <c r="E94" s="74" t="s">
        <v>24</v>
      </c>
      <c r="F94" s="74" t="s">
        <v>24</v>
      </c>
      <c r="G94" s="74" t="s">
        <v>24</v>
      </c>
      <c r="H94" s="74" t="s">
        <v>24</v>
      </c>
      <c r="I94" s="74" t="s">
        <v>24</v>
      </c>
      <c r="J94" s="74" t="s">
        <v>24</v>
      </c>
      <c r="K94" s="74" t="s">
        <v>24</v>
      </c>
      <c r="L94" s="74" t="s">
        <v>24</v>
      </c>
      <c r="M94" s="74" t="s">
        <v>24</v>
      </c>
      <c r="N94" s="74" t="s">
        <v>24</v>
      </c>
      <c r="O94" s="74" t="s">
        <v>24</v>
      </c>
      <c r="P94" s="74" t="s">
        <v>24</v>
      </c>
      <c r="Q94" s="74" t="s">
        <v>24</v>
      </c>
      <c r="R94" s="74" t="s">
        <v>24</v>
      </c>
      <c r="S94" s="74" t="s">
        <v>24</v>
      </c>
      <c r="T94" s="74" t="s">
        <v>24</v>
      </c>
      <c r="U94" s="74" t="s">
        <v>24</v>
      </c>
      <c r="V94" s="74" t="s">
        <v>24</v>
      </c>
      <c r="X94" s="89">
        <v>1987</v>
      </c>
      <c r="Y94" s="74" t="s">
        <v>24</v>
      </c>
      <c r="Z94" s="74" t="s">
        <v>24</v>
      </c>
      <c r="AA94" s="74" t="s">
        <v>24</v>
      </c>
      <c r="AB94" s="74" t="s">
        <v>24</v>
      </c>
      <c r="AC94" s="74" t="s">
        <v>24</v>
      </c>
      <c r="AD94" s="74" t="s">
        <v>24</v>
      </c>
      <c r="AE94" s="74" t="s">
        <v>24</v>
      </c>
      <c r="AF94" s="74" t="s">
        <v>24</v>
      </c>
      <c r="AG94" s="74" t="s">
        <v>24</v>
      </c>
      <c r="AH94" s="74" t="s">
        <v>24</v>
      </c>
      <c r="AI94" s="74" t="s">
        <v>24</v>
      </c>
      <c r="AJ94" s="74" t="s">
        <v>24</v>
      </c>
      <c r="AK94" s="74" t="s">
        <v>24</v>
      </c>
      <c r="AL94" s="74" t="s">
        <v>24</v>
      </c>
      <c r="AM94" s="74" t="s">
        <v>24</v>
      </c>
      <c r="AN94" s="74" t="s">
        <v>24</v>
      </c>
      <c r="AO94" s="74" t="s">
        <v>24</v>
      </c>
      <c r="AP94" s="74" t="s">
        <v>24</v>
      </c>
      <c r="AQ94" s="74" t="s">
        <v>24</v>
      </c>
      <c r="AR94" s="74" t="s">
        <v>24</v>
      </c>
      <c r="AT94" s="89">
        <v>1987</v>
      </c>
      <c r="AU94" s="74" t="s">
        <v>24</v>
      </c>
      <c r="AV94" s="74" t="s">
        <v>24</v>
      </c>
      <c r="AW94" s="74" t="s">
        <v>24</v>
      </c>
      <c r="AX94" s="74" t="s">
        <v>24</v>
      </c>
      <c r="AY94" s="74" t="s">
        <v>24</v>
      </c>
      <c r="AZ94" s="74" t="s">
        <v>24</v>
      </c>
      <c r="BA94" s="74" t="s">
        <v>24</v>
      </c>
      <c r="BB94" s="74" t="s">
        <v>24</v>
      </c>
      <c r="BC94" s="74" t="s">
        <v>24</v>
      </c>
      <c r="BD94" s="74" t="s">
        <v>24</v>
      </c>
      <c r="BE94" s="74" t="s">
        <v>24</v>
      </c>
      <c r="BF94" s="74" t="s">
        <v>24</v>
      </c>
      <c r="BG94" s="74" t="s">
        <v>24</v>
      </c>
      <c r="BH94" s="74" t="s">
        <v>24</v>
      </c>
      <c r="BI94" s="74" t="s">
        <v>24</v>
      </c>
      <c r="BJ94" s="74" t="s">
        <v>24</v>
      </c>
      <c r="BK94" s="74" t="s">
        <v>24</v>
      </c>
      <c r="BL94" s="74" t="s">
        <v>24</v>
      </c>
      <c r="BM94" s="74" t="s">
        <v>24</v>
      </c>
      <c r="BN94" s="74" t="s">
        <v>24</v>
      </c>
      <c r="BP94" s="89">
        <v>1987</v>
      </c>
    </row>
    <row r="95" spans="2:68">
      <c r="B95" s="89">
        <v>1988</v>
      </c>
      <c r="C95" s="74" t="s">
        <v>24</v>
      </c>
      <c r="D95" s="74" t="s">
        <v>24</v>
      </c>
      <c r="E95" s="74" t="s">
        <v>24</v>
      </c>
      <c r="F95" s="74" t="s">
        <v>24</v>
      </c>
      <c r="G95" s="74" t="s">
        <v>24</v>
      </c>
      <c r="H95" s="74" t="s">
        <v>24</v>
      </c>
      <c r="I95" s="74" t="s">
        <v>24</v>
      </c>
      <c r="J95" s="74" t="s">
        <v>24</v>
      </c>
      <c r="K95" s="74" t="s">
        <v>24</v>
      </c>
      <c r="L95" s="74" t="s">
        <v>24</v>
      </c>
      <c r="M95" s="74" t="s">
        <v>24</v>
      </c>
      <c r="N95" s="74" t="s">
        <v>24</v>
      </c>
      <c r="O95" s="74" t="s">
        <v>24</v>
      </c>
      <c r="P95" s="74" t="s">
        <v>24</v>
      </c>
      <c r="Q95" s="74" t="s">
        <v>24</v>
      </c>
      <c r="R95" s="74" t="s">
        <v>24</v>
      </c>
      <c r="S95" s="74" t="s">
        <v>24</v>
      </c>
      <c r="T95" s="74" t="s">
        <v>24</v>
      </c>
      <c r="U95" s="74" t="s">
        <v>24</v>
      </c>
      <c r="V95" s="74" t="s">
        <v>24</v>
      </c>
      <c r="X95" s="89">
        <v>1988</v>
      </c>
      <c r="Y95" s="74" t="s">
        <v>24</v>
      </c>
      <c r="Z95" s="74" t="s">
        <v>24</v>
      </c>
      <c r="AA95" s="74" t="s">
        <v>24</v>
      </c>
      <c r="AB95" s="74" t="s">
        <v>24</v>
      </c>
      <c r="AC95" s="74" t="s">
        <v>24</v>
      </c>
      <c r="AD95" s="74" t="s">
        <v>24</v>
      </c>
      <c r="AE95" s="74" t="s">
        <v>24</v>
      </c>
      <c r="AF95" s="74" t="s">
        <v>24</v>
      </c>
      <c r="AG95" s="74" t="s">
        <v>24</v>
      </c>
      <c r="AH95" s="74" t="s">
        <v>24</v>
      </c>
      <c r="AI95" s="74" t="s">
        <v>24</v>
      </c>
      <c r="AJ95" s="74" t="s">
        <v>24</v>
      </c>
      <c r="AK95" s="74" t="s">
        <v>24</v>
      </c>
      <c r="AL95" s="74" t="s">
        <v>24</v>
      </c>
      <c r="AM95" s="74" t="s">
        <v>24</v>
      </c>
      <c r="AN95" s="74" t="s">
        <v>24</v>
      </c>
      <c r="AO95" s="74" t="s">
        <v>24</v>
      </c>
      <c r="AP95" s="74" t="s">
        <v>24</v>
      </c>
      <c r="AQ95" s="74" t="s">
        <v>24</v>
      </c>
      <c r="AR95" s="74" t="s">
        <v>24</v>
      </c>
      <c r="AT95" s="89">
        <v>1988</v>
      </c>
      <c r="AU95" s="74" t="s">
        <v>24</v>
      </c>
      <c r="AV95" s="74" t="s">
        <v>24</v>
      </c>
      <c r="AW95" s="74" t="s">
        <v>24</v>
      </c>
      <c r="AX95" s="74" t="s">
        <v>24</v>
      </c>
      <c r="AY95" s="74" t="s">
        <v>24</v>
      </c>
      <c r="AZ95" s="74" t="s">
        <v>24</v>
      </c>
      <c r="BA95" s="74" t="s">
        <v>24</v>
      </c>
      <c r="BB95" s="74" t="s">
        <v>24</v>
      </c>
      <c r="BC95" s="74" t="s">
        <v>24</v>
      </c>
      <c r="BD95" s="74" t="s">
        <v>24</v>
      </c>
      <c r="BE95" s="74" t="s">
        <v>24</v>
      </c>
      <c r="BF95" s="74" t="s">
        <v>24</v>
      </c>
      <c r="BG95" s="74" t="s">
        <v>24</v>
      </c>
      <c r="BH95" s="74" t="s">
        <v>24</v>
      </c>
      <c r="BI95" s="74" t="s">
        <v>24</v>
      </c>
      <c r="BJ95" s="74" t="s">
        <v>24</v>
      </c>
      <c r="BK95" s="74" t="s">
        <v>24</v>
      </c>
      <c r="BL95" s="74" t="s">
        <v>24</v>
      </c>
      <c r="BM95" s="74" t="s">
        <v>24</v>
      </c>
      <c r="BN95" s="74" t="s">
        <v>24</v>
      </c>
      <c r="BP95" s="89">
        <v>1988</v>
      </c>
    </row>
    <row r="96" spans="2:68">
      <c r="B96" s="89">
        <v>1989</v>
      </c>
      <c r="C96" s="74" t="s">
        <v>24</v>
      </c>
      <c r="D96" s="74" t="s">
        <v>24</v>
      </c>
      <c r="E96" s="74" t="s">
        <v>24</v>
      </c>
      <c r="F96" s="74" t="s">
        <v>24</v>
      </c>
      <c r="G96" s="74" t="s">
        <v>24</v>
      </c>
      <c r="H96" s="74" t="s">
        <v>24</v>
      </c>
      <c r="I96" s="74" t="s">
        <v>24</v>
      </c>
      <c r="J96" s="74" t="s">
        <v>24</v>
      </c>
      <c r="K96" s="74" t="s">
        <v>24</v>
      </c>
      <c r="L96" s="74" t="s">
        <v>24</v>
      </c>
      <c r="M96" s="74" t="s">
        <v>24</v>
      </c>
      <c r="N96" s="74" t="s">
        <v>24</v>
      </c>
      <c r="O96" s="74" t="s">
        <v>24</v>
      </c>
      <c r="P96" s="74" t="s">
        <v>24</v>
      </c>
      <c r="Q96" s="74" t="s">
        <v>24</v>
      </c>
      <c r="R96" s="74" t="s">
        <v>24</v>
      </c>
      <c r="S96" s="74" t="s">
        <v>24</v>
      </c>
      <c r="T96" s="74" t="s">
        <v>24</v>
      </c>
      <c r="U96" s="74" t="s">
        <v>24</v>
      </c>
      <c r="V96" s="74" t="s">
        <v>24</v>
      </c>
      <c r="X96" s="89">
        <v>1989</v>
      </c>
      <c r="Y96" s="74" t="s">
        <v>24</v>
      </c>
      <c r="Z96" s="74" t="s">
        <v>24</v>
      </c>
      <c r="AA96" s="74" t="s">
        <v>24</v>
      </c>
      <c r="AB96" s="74" t="s">
        <v>24</v>
      </c>
      <c r="AC96" s="74" t="s">
        <v>24</v>
      </c>
      <c r="AD96" s="74" t="s">
        <v>24</v>
      </c>
      <c r="AE96" s="74" t="s">
        <v>24</v>
      </c>
      <c r="AF96" s="74" t="s">
        <v>24</v>
      </c>
      <c r="AG96" s="74" t="s">
        <v>24</v>
      </c>
      <c r="AH96" s="74" t="s">
        <v>24</v>
      </c>
      <c r="AI96" s="74" t="s">
        <v>24</v>
      </c>
      <c r="AJ96" s="74" t="s">
        <v>24</v>
      </c>
      <c r="AK96" s="74" t="s">
        <v>24</v>
      </c>
      <c r="AL96" s="74" t="s">
        <v>24</v>
      </c>
      <c r="AM96" s="74" t="s">
        <v>24</v>
      </c>
      <c r="AN96" s="74" t="s">
        <v>24</v>
      </c>
      <c r="AO96" s="74" t="s">
        <v>24</v>
      </c>
      <c r="AP96" s="74" t="s">
        <v>24</v>
      </c>
      <c r="AQ96" s="74" t="s">
        <v>24</v>
      </c>
      <c r="AR96" s="74" t="s">
        <v>24</v>
      </c>
      <c r="AT96" s="89">
        <v>1989</v>
      </c>
      <c r="AU96" s="74" t="s">
        <v>24</v>
      </c>
      <c r="AV96" s="74" t="s">
        <v>24</v>
      </c>
      <c r="AW96" s="74" t="s">
        <v>24</v>
      </c>
      <c r="AX96" s="74" t="s">
        <v>24</v>
      </c>
      <c r="AY96" s="74" t="s">
        <v>24</v>
      </c>
      <c r="AZ96" s="74" t="s">
        <v>24</v>
      </c>
      <c r="BA96" s="74" t="s">
        <v>24</v>
      </c>
      <c r="BB96" s="74" t="s">
        <v>24</v>
      </c>
      <c r="BC96" s="74" t="s">
        <v>24</v>
      </c>
      <c r="BD96" s="74" t="s">
        <v>24</v>
      </c>
      <c r="BE96" s="74" t="s">
        <v>24</v>
      </c>
      <c r="BF96" s="74" t="s">
        <v>24</v>
      </c>
      <c r="BG96" s="74" t="s">
        <v>24</v>
      </c>
      <c r="BH96" s="74" t="s">
        <v>24</v>
      </c>
      <c r="BI96" s="74" t="s">
        <v>24</v>
      </c>
      <c r="BJ96" s="74" t="s">
        <v>24</v>
      </c>
      <c r="BK96" s="74" t="s">
        <v>24</v>
      </c>
      <c r="BL96" s="74" t="s">
        <v>24</v>
      </c>
      <c r="BM96" s="74" t="s">
        <v>24</v>
      </c>
      <c r="BN96" s="74" t="s">
        <v>24</v>
      </c>
      <c r="BP96" s="89">
        <v>1989</v>
      </c>
    </row>
    <row r="97" spans="2:68">
      <c r="B97" s="89">
        <v>1990</v>
      </c>
      <c r="C97" s="74" t="s">
        <v>24</v>
      </c>
      <c r="D97" s="74" t="s">
        <v>24</v>
      </c>
      <c r="E97" s="74" t="s">
        <v>24</v>
      </c>
      <c r="F97" s="74" t="s">
        <v>24</v>
      </c>
      <c r="G97" s="74" t="s">
        <v>24</v>
      </c>
      <c r="H97" s="74" t="s">
        <v>24</v>
      </c>
      <c r="I97" s="74" t="s">
        <v>24</v>
      </c>
      <c r="J97" s="74" t="s">
        <v>24</v>
      </c>
      <c r="K97" s="74" t="s">
        <v>24</v>
      </c>
      <c r="L97" s="74" t="s">
        <v>24</v>
      </c>
      <c r="M97" s="74" t="s">
        <v>24</v>
      </c>
      <c r="N97" s="74" t="s">
        <v>24</v>
      </c>
      <c r="O97" s="74" t="s">
        <v>24</v>
      </c>
      <c r="P97" s="74" t="s">
        <v>24</v>
      </c>
      <c r="Q97" s="74" t="s">
        <v>24</v>
      </c>
      <c r="R97" s="74" t="s">
        <v>24</v>
      </c>
      <c r="S97" s="74" t="s">
        <v>24</v>
      </c>
      <c r="T97" s="74" t="s">
        <v>24</v>
      </c>
      <c r="U97" s="74" t="s">
        <v>24</v>
      </c>
      <c r="V97" s="74" t="s">
        <v>24</v>
      </c>
      <c r="X97" s="89">
        <v>1990</v>
      </c>
      <c r="Y97" s="74" t="s">
        <v>24</v>
      </c>
      <c r="Z97" s="74" t="s">
        <v>24</v>
      </c>
      <c r="AA97" s="74" t="s">
        <v>24</v>
      </c>
      <c r="AB97" s="74" t="s">
        <v>24</v>
      </c>
      <c r="AC97" s="74" t="s">
        <v>24</v>
      </c>
      <c r="AD97" s="74" t="s">
        <v>24</v>
      </c>
      <c r="AE97" s="74" t="s">
        <v>24</v>
      </c>
      <c r="AF97" s="74" t="s">
        <v>24</v>
      </c>
      <c r="AG97" s="74" t="s">
        <v>24</v>
      </c>
      <c r="AH97" s="74" t="s">
        <v>24</v>
      </c>
      <c r="AI97" s="74" t="s">
        <v>24</v>
      </c>
      <c r="AJ97" s="74" t="s">
        <v>24</v>
      </c>
      <c r="AK97" s="74" t="s">
        <v>24</v>
      </c>
      <c r="AL97" s="74" t="s">
        <v>24</v>
      </c>
      <c r="AM97" s="74" t="s">
        <v>24</v>
      </c>
      <c r="AN97" s="74" t="s">
        <v>24</v>
      </c>
      <c r="AO97" s="74" t="s">
        <v>24</v>
      </c>
      <c r="AP97" s="74" t="s">
        <v>24</v>
      </c>
      <c r="AQ97" s="74" t="s">
        <v>24</v>
      </c>
      <c r="AR97" s="74" t="s">
        <v>24</v>
      </c>
      <c r="AT97" s="89">
        <v>1990</v>
      </c>
      <c r="AU97" s="74" t="s">
        <v>24</v>
      </c>
      <c r="AV97" s="74" t="s">
        <v>24</v>
      </c>
      <c r="AW97" s="74" t="s">
        <v>24</v>
      </c>
      <c r="AX97" s="74" t="s">
        <v>24</v>
      </c>
      <c r="AY97" s="74" t="s">
        <v>24</v>
      </c>
      <c r="AZ97" s="74" t="s">
        <v>24</v>
      </c>
      <c r="BA97" s="74" t="s">
        <v>24</v>
      </c>
      <c r="BB97" s="74" t="s">
        <v>24</v>
      </c>
      <c r="BC97" s="74" t="s">
        <v>24</v>
      </c>
      <c r="BD97" s="74" t="s">
        <v>24</v>
      </c>
      <c r="BE97" s="74" t="s">
        <v>24</v>
      </c>
      <c r="BF97" s="74" t="s">
        <v>24</v>
      </c>
      <c r="BG97" s="74" t="s">
        <v>24</v>
      </c>
      <c r="BH97" s="74" t="s">
        <v>24</v>
      </c>
      <c r="BI97" s="74" t="s">
        <v>24</v>
      </c>
      <c r="BJ97" s="74" t="s">
        <v>24</v>
      </c>
      <c r="BK97" s="74" t="s">
        <v>24</v>
      </c>
      <c r="BL97" s="74" t="s">
        <v>24</v>
      </c>
      <c r="BM97" s="74" t="s">
        <v>24</v>
      </c>
      <c r="BN97" s="74" t="s">
        <v>24</v>
      </c>
      <c r="BP97" s="89">
        <v>1990</v>
      </c>
    </row>
    <row r="98" spans="2:68">
      <c r="B98" s="89">
        <v>1991</v>
      </c>
      <c r="C98" s="74" t="s">
        <v>24</v>
      </c>
      <c r="D98" s="74" t="s">
        <v>24</v>
      </c>
      <c r="E98" s="74" t="s">
        <v>24</v>
      </c>
      <c r="F98" s="74" t="s">
        <v>24</v>
      </c>
      <c r="G98" s="74" t="s">
        <v>24</v>
      </c>
      <c r="H98" s="74" t="s">
        <v>24</v>
      </c>
      <c r="I98" s="74" t="s">
        <v>24</v>
      </c>
      <c r="J98" s="74" t="s">
        <v>24</v>
      </c>
      <c r="K98" s="74" t="s">
        <v>24</v>
      </c>
      <c r="L98" s="74" t="s">
        <v>24</v>
      </c>
      <c r="M98" s="74" t="s">
        <v>24</v>
      </c>
      <c r="N98" s="74" t="s">
        <v>24</v>
      </c>
      <c r="O98" s="74" t="s">
        <v>24</v>
      </c>
      <c r="P98" s="74" t="s">
        <v>24</v>
      </c>
      <c r="Q98" s="74" t="s">
        <v>24</v>
      </c>
      <c r="R98" s="74" t="s">
        <v>24</v>
      </c>
      <c r="S98" s="74" t="s">
        <v>24</v>
      </c>
      <c r="T98" s="74" t="s">
        <v>24</v>
      </c>
      <c r="U98" s="74" t="s">
        <v>24</v>
      </c>
      <c r="V98" s="74" t="s">
        <v>24</v>
      </c>
      <c r="X98" s="89">
        <v>1991</v>
      </c>
      <c r="Y98" s="74" t="s">
        <v>24</v>
      </c>
      <c r="Z98" s="74" t="s">
        <v>24</v>
      </c>
      <c r="AA98" s="74" t="s">
        <v>24</v>
      </c>
      <c r="AB98" s="74" t="s">
        <v>24</v>
      </c>
      <c r="AC98" s="74" t="s">
        <v>24</v>
      </c>
      <c r="AD98" s="74" t="s">
        <v>24</v>
      </c>
      <c r="AE98" s="74" t="s">
        <v>24</v>
      </c>
      <c r="AF98" s="74" t="s">
        <v>24</v>
      </c>
      <c r="AG98" s="74" t="s">
        <v>24</v>
      </c>
      <c r="AH98" s="74" t="s">
        <v>24</v>
      </c>
      <c r="AI98" s="74" t="s">
        <v>24</v>
      </c>
      <c r="AJ98" s="74" t="s">
        <v>24</v>
      </c>
      <c r="AK98" s="74" t="s">
        <v>24</v>
      </c>
      <c r="AL98" s="74" t="s">
        <v>24</v>
      </c>
      <c r="AM98" s="74" t="s">
        <v>24</v>
      </c>
      <c r="AN98" s="74" t="s">
        <v>24</v>
      </c>
      <c r="AO98" s="74" t="s">
        <v>24</v>
      </c>
      <c r="AP98" s="74" t="s">
        <v>24</v>
      </c>
      <c r="AQ98" s="74" t="s">
        <v>24</v>
      </c>
      <c r="AR98" s="74" t="s">
        <v>24</v>
      </c>
      <c r="AT98" s="89">
        <v>1991</v>
      </c>
      <c r="AU98" s="74" t="s">
        <v>24</v>
      </c>
      <c r="AV98" s="74" t="s">
        <v>24</v>
      </c>
      <c r="AW98" s="74" t="s">
        <v>24</v>
      </c>
      <c r="AX98" s="74" t="s">
        <v>24</v>
      </c>
      <c r="AY98" s="74" t="s">
        <v>24</v>
      </c>
      <c r="AZ98" s="74" t="s">
        <v>24</v>
      </c>
      <c r="BA98" s="74" t="s">
        <v>24</v>
      </c>
      <c r="BB98" s="74" t="s">
        <v>24</v>
      </c>
      <c r="BC98" s="74" t="s">
        <v>24</v>
      </c>
      <c r="BD98" s="74" t="s">
        <v>24</v>
      </c>
      <c r="BE98" s="74" t="s">
        <v>24</v>
      </c>
      <c r="BF98" s="74" t="s">
        <v>24</v>
      </c>
      <c r="BG98" s="74" t="s">
        <v>24</v>
      </c>
      <c r="BH98" s="74" t="s">
        <v>24</v>
      </c>
      <c r="BI98" s="74" t="s">
        <v>24</v>
      </c>
      <c r="BJ98" s="74" t="s">
        <v>24</v>
      </c>
      <c r="BK98" s="74" t="s">
        <v>24</v>
      </c>
      <c r="BL98" s="74" t="s">
        <v>24</v>
      </c>
      <c r="BM98" s="74" t="s">
        <v>24</v>
      </c>
      <c r="BN98" s="74" t="s">
        <v>24</v>
      </c>
      <c r="BP98" s="89">
        <v>1991</v>
      </c>
    </row>
    <row r="99" spans="2:68">
      <c r="B99" s="89">
        <v>1992</v>
      </c>
      <c r="C99" s="74" t="s">
        <v>24</v>
      </c>
      <c r="D99" s="74" t="s">
        <v>24</v>
      </c>
      <c r="E99" s="74" t="s">
        <v>24</v>
      </c>
      <c r="F99" s="74" t="s">
        <v>24</v>
      </c>
      <c r="G99" s="74" t="s">
        <v>24</v>
      </c>
      <c r="H99" s="74" t="s">
        <v>24</v>
      </c>
      <c r="I99" s="74" t="s">
        <v>24</v>
      </c>
      <c r="J99" s="74" t="s">
        <v>24</v>
      </c>
      <c r="K99" s="74" t="s">
        <v>24</v>
      </c>
      <c r="L99" s="74" t="s">
        <v>24</v>
      </c>
      <c r="M99" s="74" t="s">
        <v>24</v>
      </c>
      <c r="N99" s="74" t="s">
        <v>24</v>
      </c>
      <c r="O99" s="74" t="s">
        <v>24</v>
      </c>
      <c r="P99" s="74" t="s">
        <v>24</v>
      </c>
      <c r="Q99" s="74" t="s">
        <v>24</v>
      </c>
      <c r="R99" s="74" t="s">
        <v>24</v>
      </c>
      <c r="S99" s="74" t="s">
        <v>24</v>
      </c>
      <c r="T99" s="74" t="s">
        <v>24</v>
      </c>
      <c r="U99" s="74" t="s">
        <v>24</v>
      </c>
      <c r="V99" s="74" t="s">
        <v>24</v>
      </c>
      <c r="X99" s="89">
        <v>1992</v>
      </c>
      <c r="Y99" s="74" t="s">
        <v>24</v>
      </c>
      <c r="Z99" s="74" t="s">
        <v>24</v>
      </c>
      <c r="AA99" s="74" t="s">
        <v>24</v>
      </c>
      <c r="AB99" s="74" t="s">
        <v>24</v>
      </c>
      <c r="AC99" s="74" t="s">
        <v>24</v>
      </c>
      <c r="AD99" s="74" t="s">
        <v>24</v>
      </c>
      <c r="AE99" s="74" t="s">
        <v>24</v>
      </c>
      <c r="AF99" s="74" t="s">
        <v>24</v>
      </c>
      <c r="AG99" s="74" t="s">
        <v>24</v>
      </c>
      <c r="AH99" s="74" t="s">
        <v>24</v>
      </c>
      <c r="AI99" s="74" t="s">
        <v>24</v>
      </c>
      <c r="AJ99" s="74" t="s">
        <v>24</v>
      </c>
      <c r="AK99" s="74" t="s">
        <v>24</v>
      </c>
      <c r="AL99" s="74" t="s">
        <v>24</v>
      </c>
      <c r="AM99" s="74" t="s">
        <v>24</v>
      </c>
      <c r="AN99" s="74" t="s">
        <v>24</v>
      </c>
      <c r="AO99" s="74" t="s">
        <v>24</v>
      </c>
      <c r="AP99" s="74" t="s">
        <v>24</v>
      </c>
      <c r="AQ99" s="74" t="s">
        <v>24</v>
      </c>
      <c r="AR99" s="74" t="s">
        <v>24</v>
      </c>
      <c r="AT99" s="89">
        <v>1992</v>
      </c>
      <c r="AU99" s="74" t="s">
        <v>24</v>
      </c>
      <c r="AV99" s="74" t="s">
        <v>24</v>
      </c>
      <c r="AW99" s="74" t="s">
        <v>24</v>
      </c>
      <c r="AX99" s="74" t="s">
        <v>24</v>
      </c>
      <c r="AY99" s="74" t="s">
        <v>24</v>
      </c>
      <c r="AZ99" s="74" t="s">
        <v>24</v>
      </c>
      <c r="BA99" s="74" t="s">
        <v>24</v>
      </c>
      <c r="BB99" s="74" t="s">
        <v>24</v>
      </c>
      <c r="BC99" s="74" t="s">
        <v>24</v>
      </c>
      <c r="BD99" s="74" t="s">
        <v>24</v>
      </c>
      <c r="BE99" s="74" t="s">
        <v>24</v>
      </c>
      <c r="BF99" s="74" t="s">
        <v>24</v>
      </c>
      <c r="BG99" s="74" t="s">
        <v>24</v>
      </c>
      <c r="BH99" s="74" t="s">
        <v>24</v>
      </c>
      <c r="BI99" s="74" t="s">
        <v>24</v>
      </c>
      <c r="BJ99" s="74" t="s">
        <v>24</v>
      </c>
      <c r="BK99" s="74" t="s">
        <v>24</v>
      </c>
      <c r="BL99" s="74" t="s">
        <v>24</v>
      </c>
      <c r="BM99" s="74" t="s">
        <v>24</v>
      </c>
      <c r="BN99" s="74" t="s">
        <v>24</v>
      </c>
      <c r="BP99" s="89">
        <v>1992</v>
      </c>
    </row>
    <row r="100" spans="2:68">
      <c r="B100" s="89">
        <v>1993</v>
      </c>
      <c r="C100" s="74" t="s">
        <v>24</v>
      </c>
      <c r="D100" s="74" t="s">
        <v>24</v>
      </c>
      <c r="E100" s="74" t="s">
        <v>24</v>
      </c>
      <c r="F100" s="74" t="s">
        <v>24</v>
      </c>
      <c r="G100" s="74" t="s">
        <v>24</v>
      </c>
      <c r="H100" s="74" t="s">
        <v>24</v>
      </c>
      <c r="I100" s="74" t="s">
        <v>24</v>
      </c>
      <c r="J100" s="74" t="s">
        <v>24</v>
      </c>
      <c r="K100" s="74" t="s">
        <v>24</v>
      </c>
      <c r="L100" s="74" t="s">
        <v>24</v>
      </c>
      <c r="M100" s="74" t="s">
        <v>24</v>
      </c>
      <c r="N100" s="74" t="s">
        <v>24</v>
      </c>
      <c r="O100" s="74" t="s">
        <v>24</v>
      </c>
      <c r="P100" s="74" t="s">
        <v>24</v>
      </c>
      <c r="Q100" s="74" t="s">
        <v>24</v>
      </c>
      <c r="R100" s="74" t="s">
        <v>24</v>
      </c>
      <c r="S100" s="74" t="s">
        <v>24</v>
      </c>
      <c r="T100" s="74" t="s">
        <v>24</v>
      </c>
      <c r="U100" s="74" t="s">
        <v>24</v>
      </c>
      <c r="V100" s="74" t="s">
        <v>24</v>
      </c>
      <c r="X100" s="89">
        <v>1993</v>
      </c>
      <c r="Y100" s="74" t="s">
        <v>24</v>
      </c>
      <c r="Z100" s="74" t="s">
        <v>24</v>
      </c>
      <c r="AA100" s="74" t="s">
        <v>24</v>
      </c>
      <c r="AB100" s="74" t="s">
        <v>24</v>
      </c>
      <c r="AC100" s="74" t="s">
        <v>24</v>
      </c>
      <c r="AD100" s="74" t="s">
        <v>24</v>
      </c>
      <c r="AE100" s="74" t="s">
        <v>24</v>
      </c>
      <c r="AF100" s="74" t="s">
        <v>24</v>
      </c>
      <c r="AG100" s="74" t="s">
        <v>24</v>
      </c>
      <c r="AH100" s="74" t="s">
        <v>24</v>
      </c>
      <c r="AI100" s="74" t="s">
        <v>24</v>
      </c>
      <c r="AJ100" s="74" t="s">
        <v>24</v>
      </c>
      <c r="AK100" s="74" t="s">
        <v>24</v>
      </c>
      <c r="AL100" s="74" t="s">
        <v>24</v>
      </c>
      <c r="AM100" s="74" t="s">
        <v>24</v>
      </c>
      <c r="AN100" s="74" t="s">
        <v>24</v>
      </c>
      <c r="AO100" s="74" t="s">
        <v>24</v>
      </c>
      <c r="AP100" s="74" t="s">
        <v>24</v>
      </c>
      <c r="AQ100" s="74" t="s">
        <v>24</v>
      </c>
      <c r="AR100" s="74" t="s">
        <v>24</v>
      </c>
      <c r="AT100" s="89">
        <v>1993</v>
      </c>
      <c r="AU100" s="74" t="s">
        <v>24</v>
      </c>
      <c r="AV100" s="74" t="s">
        <v>24</v>
      </c>
      <c r="AW100" s="74" t="s">
        <v>24</v>
      </c>
      <c r="AX100" s="74" t="s">
        <v>24</v>
      </c>
      <c r="AY100" s="74" t="s">
        <v>24</v>
      </c>
      <c r="AZ100" s="74" t="s">
        <v>24</v>
      </c>
      <c r="BA100" s="74" t="s">
        <v>24</v>
      </c>
      <c r="BB100" s="74" t="s">
        <v>24</v>
      </c>
      <c r="BC100" s="74" t="s">
        <v>24</v>
      </c>
      <c r="BD100" s="74" t="s">
        <v>24</v>
      </c>
      <c r="BE100" s="74" t="s">
        <v>24</v>
      </c>
      <c r="BF100" s="74" t="s">
        <v>24</v>
      </c>
      <c r="BG100" s="74" t="s">
        <v>24</v>
      </c>
      <c r="BH100" s="74" t="s">
        <v>24</v>
      </c>
      <c r="BI100" s="74" t="s">
        <v>24</v>
      </c>
      <c r="BJ100" s="74" t="s">
        <v>24</v>
      </c>
      <c r="BK100" s="74" t="s">
        <v>24</v>
      </c>
      <c r="BL100" s="74" t="s">
        <v>24</v>
      </c>
      <c r="BM100" s="74" t="s">
        <v>24</v>
      </c>
      <c r="BN100" s="74" t="s">
        <v>24</v>
      </c>
      <c r="BP100" s="89">
        <v>1993</v>
      </c>
    </row>
    <row r="101" spans="2:68">
      <c r="B101" s="89">
        <v>1994</v>
      </c>
      <c r="C101" s="74" t="s">
        <v>24</v>
      </c>
      <c r="D101" s="74" t="s">
        <v>24</v>
      </c>
      <c r="E101" s="74" t="s">
        <v>24</v>
      </c>
      <c r="F101" s="74" t="s">
        <v>24</v>
      </c>
      <c r="G101" s="74" t="s">
        <v>24</v>
      </c>
      <c r="H101" s="74" t="s">
        <v>24</v>
      </c>
      <c r="I101" s="74" t="s">
        <v>24</v>
      </c>
      <c r="J101" s="74" t="s">
        <v>24</v>
      </c>
      <c r="K101" s="74" t="s">
        <v>24</v>
      </c>
      <c r="L101" s="74" t="s">
        <v>24</v>
      </c>
      <c r="M101" s="74" t="s">
        <v>24</v>
      </c>
      <c r="N101" s="74" t="s">
        <v>24</v>
      </c>
      <c r="O101" s="74" t="s">
        <v>24</v>
      </c>
      <c r="P101" s="74" t="s">
        <v>24</v>
      </c>
      <c r="Q101" s="74" t="s">
        <v>24</v>
      </c>
      <c r="R101" s="74" t="s">
        <v>24</v>
      </c>
      <c r="S101" s="74" t="s">
        <v>24</v>
      </c>
      <c r="T101" s="74" t="s">
        <v>24</v>
      </c>
      <c r="U101" s="74" t="s">
        <v>24</v>
      </c>
      <c r="V101" s="74" t="s">
        <v>24</v>
      </c>
      <c r="X101" s="89">
        <v>1994</v>
      </c>
      <c r="Y101" s="74" t="s">
        <v>24</v>
      </c>
      <c r="Z101" s="74" t="s">
        <v>24</v>
      </c>
      <c r="AA101" s="74" t="s">
        <v>24</v>
      </c>
      <c r="AB101" s="74" t="s">
        <v>24</v>
      </c>
      <c r="AC101" s="74" t="s">
        <v>24</v>
      </c>
      <c r="AD101" s="74" t="s">
        <v>24</v>
      </c>
      <c r="AE101" s="74" t="s">
        <v>24</v>
      </c>
      <c r="AF101" s="74" t="s">
        <v>24</v>
      </c>
      <c r="AG101" s="74" t="s">
        <v>24</v>
      </c>
      <c r="AH101" s="74" t="s">
        <v>24</v>
      </c>
      <c r="AI101" s="74" t="s">
        <v>24</v>
      </c>
      <c r="AJ101" s="74" t="s">
        <v>24</v>
      </c>
      <c r="AK101" s="74" t="s">
        <v>24</v>
      </c>
      <c r="AL101" s="74" t="s">
        <v>24</v>
      </c>
      <c r="AM101" s="74" t="s">
        <v>24</v>
      </c>
      <c r="AN101" s="74" t="s">
        <v>24</v>
      </c>
      <c r="AO101" s="74" t="s">
        <v>24</v>
      </c>
      <c r="AP101" s="74" t="s">
        <v>24</v>
      </c>
      <c r="AQ101" s="74" t="s">
        <v>24</v>
      </c>
      <c r="AR101" s="74" t="s">
        <v>24</v>
      </c>
      <c r="AT101" s="89">
        <v>1994</v>
      </c>
      <c r="AU101" s="74" t="s">
        <v>24</v>
      </c>
      <c r="AV101" s="74" t="s">
        <v>24</v>
      </c>
      <c r="AW101" s="74" t="s">
        <v>24</v>
      </c>
      <c r="AX101" s="74" t="s">
        <v>24</v>
      </c>
      <c r="AY101" s="74" t="s">
        <v>24</v>
      </c>
      <c r="AZ101" s="74" t="s">
        <v>24</v>
      </c>
      <c r="BA101" s="74" t="s">
        <v>24</v>
      </c>
      <c r="BB101" s="74" t="s">
        <v>24</v>
      </c>
      <c r="BC101" s="74" t="s">
        <v>24</v>
      </c>
      <c r="BD101" s="74" t="s">
        <v>24</v>
      </c>
      <c r="BE101" s="74" t="s">
        <v>24</v>
      </c>
      <c r="BF101" s="74" t="s">
        <v>24</v>
      </c>
      <c r="BG101" s="74" t="s">
        <v>24</v>
      </c>
      <c r="BH101" s="74" t="s">
        <v>24</v>
      </c>
      <c r="BI101" s="74" t="s">
        <v>24</v>
      </c>
      <c r="BJ101" s="74" t="s">
        <v>24</v>
      </c>
      <c r="BK101" s="74" t="s">
        <v>24</v>
      </c>
      <c r="BL101" s="74" t="s">
        <v>24</v>
      </c>
      <c r="BM101" s="74" t="s">
        <v>24</v>
      </c>
      <c r="BN101" s="74" t="s">
        <v>24</v>
      </c>
      <c r="BP101" s="89">
        <v>1994</v>
      </c>
    </row>
    <row r="102" spans="2:68">
      <c r="B102" s="89">
        <v>1995</v>
      </c>
      <c r="C102" s="74" t="s">
        <v>24</v>
      </c>
      <c r="D102" s="74" t="s">
        <v>24</v>
      </c>
      <c r="E102" s="74" t="s">
        <v>24</v>
      </c>
      <c r="F102" s="74" t="s">
        <v>24</v>
      </c>
      <c r="G102" s="74" t="s">
        <v>24</v>
      </c>
      <c r="H102" s="74" t="s">
        <v>24</v>
      </c>
      <c r="I102" s="74" t="s">
        <v>24</v>
      </c>
      <c r="J102" s="74" t="s">
        <v>24</v>
      </c>
      <c r="K102" s="74" t="s">
        <v>24</v>
      </c>
      <c r="L102" s="74" t="s">
        <v>24</v>
      </c>
      <c r="M102" s="74" t="s">
        <v>24</v>
      </c>
      <c r="N102" s="74" t="s">
        <v>24</v>
      </c>
      <c r="O102" s="74" t="s">
        <v>24</v>
      </c>
      <c r="P102" s="74" t="s">
        <v>24</v>
      </c>
      <c r="Q102" s="74" t="s">
        <v>24</v>
      </c>
      <c r="R102" s="74" t="s">
        <v>24</v>
      </c>
      <c r="S102" s="74" t="s">
        <v>24</v>
      </c>
      <c r="T102" s="74" t="s">
        <v>24</v>
      </c>
      <c r="U102" s="74" t="s">
        <v>24</v>
      </c>
      <c r="V102" s="74" t="s">
        <v>24</v>
      </c>
      <c r="X102" s="89">
        <v>1995</v>
      </c>
      <c r="Y102" s="74" t="s">
        <v>24</v>
      </c>
      <c r="Z102" s="74" t="s">
        <v>24</v>
      </c>
      <c r="AA102" s="74" t="s">
        <v>24</v>
      </c>
      <c r="AB102" s="74" t="s">
        <v>24</v>
      </c>
      <c r="AC102" s="74" t="s">
        <v>24</v>
      </c>
      <c r="AD102" s="74" t="s">
        <v>24</v>
      </c>
      <c r="AE102" s="74" t="s">
        <v>24</v>
      </c>
      <c r="AF102" s="74" t="s">
        <v>24</v>
      </c>
      <c r="AG102" s="74" t="s">
        <v>24</v>
      </c>
      <c r="AH102" s="74" t="s">
        <v>24</v>
      </c>
      <c r="AI102" s="74" t="s">
        <v>24</v>
      </c>
      <c r="AJ102" s="74" t="s">
        <v>24</v>
      </c>
      <c r="AK102" s="74" t="s">
        <v>24</v>
      </c>
      <c r="AL102" s="74" t="s">
        <v>24</v>
      </c>
      <c r="AM102" s="74" t="s">
        <v>24</v>
      </c>
      <c r="AN102" s="74" t="s">
        <v>24</v>
      </c>
      <c r="AO102" s="74" t="s">
        <v>24</v>
      </c>
      <c r="AP102" s="74" t="s">
        <v>24</v>
      </c>
      <c r="AQ102" s="74" t="s">
        <v>24</v>
      </c>
      <c r="AR102" s="74" t="s">
        <v>24</v>
      </c>
      <c r="AT102" s="89">
        <v>1995</v>
      </c>
      <c r="AU102" s="74" t="s">
        <v>24</v>
      </c>
      <c r="AV102" s="74" t="s">
        <v>24</v>
      </c>
      <c r="AW102" s="74" t="s">
        <v>24</v>
      </c>
      <c r="AX102" s="74" t="s">
        <v>24</v>
      </c>
      <c r="AY102" s="74" t="s">
        <v>24</v>
      </c>
      <c r="AZ102" s="74" t="s">
        <v>24</v>
      </c>
      <c r="BA102" s="74" t="s">
        <v>24</v>
      </c>
      <c r="BB102" s="74" t="s">
        <v>24</v>
      </c>
      <c r="BC102" s="74" t="s">
        <v>24</v>
      </c>
      <c r="BD102" s="74" t="s">
        <v>24</v>
      </c>
      <c r="BE102" s="74" t="s">
        <v>24</v>
      </c>
      <c r="BF102" s="74" t="s">
        <v>24</v>
      </c>
      <c r="BG102" s="74" t="s">
        <v>24</v>
      </c>
      <c r="BH102" s="74" t="s">
        <v>24</v>
      </c>
      <c r="BI102" s="74" t="s">
        <v>24</v>
      </c>
      <c r="BJ102" s="74" t="s">
        <v>24</v>
      </c>
      <c r="BK102" s="74" t="s">
        <v>24</v>
      </c>
      <c r="BL102" s="74" t="s">
        <v>24</v>
      </c>
      <c r="BM102" s="74" t="s">
        <v>24</v>
      </c>
      <c r="BN102" s="74" t="s">
        <v>24</v>
      </c>
      <c r="BP102" s="89">
        <v>1995</v>
      </c>
    </row>
    <row r="103" spans="2:68">
      <c r="B103" s="89">
        <v>1996</v>
      </c>
      <c r="C103" s="74" t="s">
        <v>24</v>
      </c>
      <c r="D103" s="74" t="s">
        <v>24</v>
      </c>
      <c r="E103" s="74" t="s">
        <v>24</v>
      </c>
      <c r="F103" s="74" t="s">
        <v>24</v>
      </c>
      <c r="G103" s="74" t="s">
        <v>24</v>
      </c>
      <c r="H103" s="74" t="s">
        <v>24</v>
      </c>
      <c r="I103" s="74" t="s">
        <v>24</v>
      </c>
      <c r="J103" s="74" t="s">
        <v>24</v>
      </c>
      <c r="K103" s="74" t="s">
        <v>24</v>
      </c>
      <c r="L103" s="74" t="s">
        <v>24</v>
      </c>
      <c r="M103" s="74" t="s">
        <v>24</v>
      </c>
      <c r="N103" s="74" t="s">
        <v>24</v>
      </c>
      <c r="O103" s="74" t="s">
        <v>24</v>
      </c>
      <c r="P103" s="74" t="s">
        <v>24</v>
      </c>
      <c r="Q103" s="74" t="s">
        <v>24</v>
      </c>
      <c r="R103" s="74" t="s">
        <v>24</v>
      </c>
      <c r="S103" s="74" t="s">
        <v>24</v>
      </c>
      <c r="T103" s="74" t="s">
        <v>24</v>
      </c>
      <c r="U103" s="74" t="s">
        <v>24</v>
      </c>
      <c r="V103" s="74" t="s">
        <v>24</v>
      </c>
      <c r="X103" s="89">
        <v>1996</v>
      </c>
      <c r="Y103" s="74" t="s">
        <v>24</v>
      </c>
      <c r="Z103" s="74" t="s">
        <v>24</v>
      </c>
      <c r="AA103" s="74" t="s">
        <v>24</v>
      </c>
      <c r="AB103" s="74" t="s">
        <v>24</v>
      </c>
      <c r="AC103" s="74" t="s">
        <v>24</v>
      </c>
      <c r="AD103" s="74" t="s">
        <v>24</v>
      </c>
      <c r="AE103" s="74" t="s">
        <v>24</v>
      </c>
      <c r="AF103" s="74" t="s">
        <v>24</v>
      </c>
      <c r="AG103" s="74" t="s">
        <v>24</v>
      </c>
      <c r="AH103" s="74" t="s">
        <v>24</v>
      </c>
      <c r="AI103" s="74" t="s">
        <v>24</v>
      </c>
      <c r="AJ103" s="74" t="s">
        <v>24</v>
      </c>
      <c r="AK103" s="74" t="s">
        <v>24</v>
      </c>
      <c r="AL103" s="74" t="s">
        <v>24</v>
      </c>
      <c r="AM103" s="74" t="s">
        <v>24</v>
      </c>
      <c r="AN103" s="74" t="s">
        <v>24</v>
      </c>
      <c r="AO103" s="74" t="s">
        <v>24</v>
      </c>
      <c r="AP103" s="74" t="s">
        <v>24</v>
      </c>
      <c r="AQ103" s="74" t="s">
        <v>24</v>
      </c>
      <c r="AR103" s="74" t="s">
        <v>24</v>
      </c>
      <c r="AT103" s="89">
        <v>1996</v>
      </c>
      <c r="AU103" s="74" t="s">
        <v>24</v>
      </c>
      <c r="AV103" s="74" t="s">
        <v>24</v>
      </c>
      <c r="AW103" s="74" t="s">
        <v>24</v>
      </c>
      <c r="AX103" s="74" t="s">
        <v>24</v>
      </c>
      <c r="AY103" s="74" t="s">
        <v>24</v>
      </c>
      <c r="AZ103" s="74" t="s">
        <v>24</v>
      </c>
      <c r="BA103" s="74" t="s">
        <v>24</v>
      </c>
      <c r="BB103" s="74" t="s">
        <v>24</v>
      </c>
      <c r="BC103" s="74" t="s">
        <v>24</v>
      </c>
      <c r="BD103" s="74" t="s">
        <v>24</v>
      </c>
      <c r="BE103" s="74" t="s">
        <v>24</v>
      </c>
      <c r="BF103" s="74" t="s">
        <v>24</v>
      </c>
      <c r="BG103" s="74" t="s">
        <v>24</v>
      </c>
      <c r="BH103" s="74" t="s">
        <v>24</v>
      </c>
      <c r="BI103" s="74" t="s">
        <v>24</v>
      </c>
      <c r="BJ103" s="74" t="s">
        <v>24</v>
      </c>
      <c r="BK103" s="74" t="s">
        <v>24</v>
      </c>
      <c r="BL103" s="74" t="s">
        <v>24</v>
      </c>
      <c r="BM103" s="74" t="s">
        <v>24</v>
      </c>
      <c r="BN103" s="74" t="s">
        <v>24</v>
      </c>
      <c r="BP103" s="89">
        <v>1996</v>
      </c>
    </row>
    <row r="104" spans="2:68">
      <c r="B104" s="90">
        <v>1997</v>
      </c>
      <c r="C104" s="74">
        <v>2.8662285999999999</v>
      </c>
      <c r="D104" s="74">
        <v>0.29739199999999999</v>
      </c>
      <c r="E104" s="74">
        <v>1.0480062000000001</v>
      </c>
      <c r="F104" s="74">
        <v>1.0759696000000001</v>
      </c>
      <c r="G104" s="74">
        <v>1.3157318</v>
      </c>
      <c r="H104" s="74">
        <v>1.2470884</v>
      </c>
      <c r="I104" s="74">
        <v>2.6861540000000002</v>
      </c>
      <c r="J104" s="74">
        <v>2.9960547000000002</v>
      </c>
      <c r="K104" s="74">
        <v>4.3897449999999996</v>
      </c>
      <c r="L104" s="74">
        <v>6.4876687999999998</v>
      </c>
      <c r="M104" s="74">
        <v>13.330787000000001</v>
      </c>
      <c r="N104" s="74">
        <v>32.382894999999998</v>
      </c>
      <c r="O104" s="74">
        <v>78.400408999999996</v>
      </c>
      <c r="P104" s="74">
        <v>172.76353</v>
      </c>
      <c r="Q104" s="74">
        <v>343.68304000000001</v>
      </c>
      <c r="R104" s="74">
        <v>589.85033999999996</v>
      </c>
      <c r="S104" s="74">
        <v>1017.8893</v>
      </c>
      <c r="T104" s="74">
        <v>1907.3526999999999</v>
      </c>
      <c r="U104" s="74">
        <v>61.543152999999997</v>
      </c>
      <c r="V104" s="74">
        <v>84.174503000000001</v>
      </c>
      <c r="X104" s="90">
        <v>1997</v>
      </c>
      <c r="Y104" s="74">
        <v>2.8641622999999998</v>
      </c>
      <c r="Z104" s="74">
        <v>0.7818254</v>
      </c>
      <c r="AA104" s="74">
        <v>0.15696959999999999</v>
      </c>
      <c r="AB104" s="74">
        <v>1.1300986</v>
      </c>
      <c r="AC104" s="74">
        <v>0.60118640000000001</v>
      </c>
      <c r="AD104" s="74">
        <v>1.2475361</v>
      </c>
      <c r="AE104" s="74">
        <v>2.2453588</v>
      </c>
      <c r="AF104" s="74">
        <v>2.2989811000000002</v>
      </c>
      <c r="AG104" s="74">
        <v>4.5015805999999996</v>
      </c>
      <c r="AH104" s="74">
        <v>4.0642018999999996</v>
      </c>
      <c r="AI104" s="74">
        <v>10.290202000000001</v>
      </c>
      <c r="AJ104" s="74">
        <v>27.448266</v>
      </c>
      <c r="AK104" s="74">
        <v>48.378759000000002</v>
      </c>
      <c r="AL104" s="74">
        <v>101.59353</v>
      </c>
      <c r="AM104" s="74">
        <v>161.81773999999999</v>
      </c>
      <c r="AN104" s="74">
        <v>284.17554000000001</v>
      </c>
      <c r="AO104" s="74">
        <v>471.70075000000003</v>
      </c>
      <c r="AP104" s="74">
        <v>1153.1449</v>
      </c>
      <c r="AQ104" s="74">
        <v>50.146436000000001</v>
      </c>
      <c r="AR104" s="74">
        <v>45.872019999999999</v>
      </c>
      <c r="AT104" s="90">
        <v>1997</v>
      </c>
      <c r="AU104" s="74">
        <v>2.8652229999999999</v>
      </c>
      <c r="AV104" s="74">
        <v>0.53351950000000004</v>
      </c>
      <c r="AW104" s="74">
        <v>0.61302639999999997</v>
      </c>
      <c r="AX104" s="74">
        <v>1.1023700000000001</v>
      </c>
      <c r="AY104" s="74">
        <v>0.9634047</v>
      </c>
      <c r="AZ104" s="74">
        <v>1.2473122000000001</v>
      </c>
      <c r="BA104" s="74">
        <v>2.4649415000000001</v>
      </c>
      <c r="BB104" s="74">
        <v>2.6462979</v>
      </c>
      <c r="BC104" s="74">
        <v>4.4458761999999998</v>
      </c>
      <c r="BD104" s="74">
        <v>5.2831372999999999</v>
      </c>
      <c r="BE104" s="74">
        <v>11.839261</v>
      </c>
      <c r="BF104" s="74">
        <v>29.954293</v>
      </c>
      <c r="BG104" s="74">
        <v>63.347199000000003</v>
      </c>
      <c r="BH104" s="74">
        <v>136.41630000000001</v>
      </c>
      <c r="BI104" s="74">
        <v>245.80097000000001</v>
      </c>
      <c r="BJ104" s="74">
        <v>414.26979</v>
      </c>
      <c r="BK104" s="74">
        <v>677.48317999999995</v>
      </c>
      <c r="BL104" s="74">
        <v>1379.1446000000001</v>
      </c>
      <c r="BM104" s="74">
        <v>55.810558999999998</v>
      </c>
      <c r="BN104" s="74">
        <v>60.953747</v>
      </c>
      <c r="BP104" s="90">
        <v>1997</v>
      </c>
    </row>
    <row r="105" spans="2:68">
      <c r="B105" s="90">
        <v>1998</v>
      </c>
      <c r="C105" s="74">
        <v>3.3341113</v>
      </c>
      <c r="D105" s="74">
        <v>1.0314626</v>
      </c>
      <c r="E105" s="74">
        <v>1.0462986999999999</v>
      </c>
      <c r="F105" s="74">
        <v>1.0697916999999999</v>
      </c>
      <c r="G105" s="74">
        <v>0.59989709999999996</v>
      </c>
      <c r="H105" s="74">
        <v>1.6511709000000001</v>
      </c>
      <c r="I105" s="74">
        <v>1.8600338999999999</v>
      </c>
      <c r="J105" s="74">
        <v>1.7506248</v>
      </c>
      <c r="K105" s="74">
        <v>3.3273296999999999</v>
      </c>
      <c r="L105" s="74">
        <v>5.0632755999999999</v>
      </c>
      <c r="M105" s="74">
        <v>12.226267</v>
      </c>
      <c r="N105" s="74">
        <v>26.649408000000001</v>
      </c>
      <c r="O105" s="74">
        <v>71.909577999999996</v>
      </c>
      <c r="P105" s="74">
        <v>160.98184000000001</v>
      </c>
      <c r="Q105" s="74">
        <v>304.13900999999998</v>
      </c>
      <c r="R105" s="74">
        <v>517.51174000000003</v>
      </c>
      <c r="S105" s="74">
        <v>936.81066999999996</v>
      </c>
      <c r="T105" s="74">
        <v>1778.9503</v>
      </c>
      <c r="U105" s="74">
        <v>57.123427</v>
      </c>
      <c r="V105" s="74">
        <v>76.469099</v>
      </c>
      <c r="X105" s="90">
        <v>1998</v>
      </c>
      <c r="Y105" s="74">
        <v>3.8385259999999999</v>
      </c>
      <c r="Z105" s="74">
        <v>0.1549905</v>
      </c>
      <c r="AA105" s="74">
        <v>0.15660209999999999</v>
      </c>
      <c r="AB105" s="74">
        <v>0.96251640000000005</v>
      </c>
      <c r="AC105" s="74">
        <v>1.2348328</v>
      </c>
      <c r="AD105" s="74">
        <v>2.0580649000000002</v>
      </c>
      <c r="AE105" s="74">
        <v>1.7001550000000001</v>
      </c>
      <c r="AF105" s="74">
        <v>2.6710721999999998</v>
      </c>
      <c r="AG105" s="74">
        <v>2.5755126000000002</v>
      </c>
      <c r="AH105" s="74">
        <v>5.2277613000000001</v>
      </c>
      <c r="AI105" s="74">
        <v>11.763921</v>
      </c>
      <c r="AJ105" s="74">
        <v>23.896249000000001</v>
      </c>
      <c r="AK105" s="74">
        <v>45.360903</v>
      </c>
      <c r="AL105" s="74">
        <v>76.926180000000002</v>
      </c>
      <c r="AM105" s="74">
        <v>160.98510999999999</v>
      </c>
      <c r="AN105" s="74">
        <v>246.90342000000001</v>
      </c>
      <c r="AO105" s="74">
        <v>465.60951999999997</v>
      </c>
      <c r="AP105" s="74">
        <v>971.63342999999998</v>
      </c>
      <c r="AQ105" s="74">
        <v>45.832954999999998</v>
      </c>
      <c r="AR105" s="74">
        <v>41.215536999999998</v>
      </c>
      <c r="AT105" s="90">
        <v>1998</v>
      </c>
      <c r="AU105" s="74">
        <v>3.5795270000000001</v>
      </c>
      <c r="AV105" s="74">
        <v>0.60429849999999996</v>
      </c>
      <c r="AW105" s="74">
        <v>0.61181439999999998</v>
      </c>
      <c r="AX105" s="74">
        <v>1.0174540000000001</v>
      </c>
      <c r="AY105" s="74">
        <v>0.91279600000000005</v>
      </c>
      <c r="AZ105" s="74">
        <v>1.8549089999999999</v>
      </c>
      <c r="BA105" s="74">
        <v>1.7797014</v>
      </c>
      <c r="BB105" s="74">
        <v>2.2127528000000001</v>
      </c>
      <c r="BC105" s="74">
        <v>2.9493537999999999</v>
      </c>
      <c r="BD105" s="74">
        <v>5.1454313999999997</v>
      </c>
      <c r="BE105" s="74">
        <v>11.998957000000001</v>
      </c>
      <c r="BF105" s="74">
        <v>25.297156000000001</v>
      </c>
      <c r="BG105" s="74">
        <v>58.627099000000001</v>
      </c>
      <c r="BH105" s="74">
        <v>118.11995</v>
      </c>
      <c r="BI105" s="74">
        <v>227.62179</v>
      </c>
      <c r="BJ105" s="74">
        <v>362.58888000000002</v>
      </c>
      <c r="BK105" s="74">
        <v>643.85640999999998</v>
      </c>
      <c r="BL105" s="74">
        <v>1216.4167</v>
      </c>
      <c r="BM105" s="74">
        <v>51.441391000000003</v>
      </c>
      <c r="BN105" s="74">
        <v>54.981938</v>
      </c>
      <c r="BP105" s="90">
        <v>1998</v>
      </c>
    </row>
    <row r="106" spans="2:68">
      <c r="B106" s="90">
        <v>1999</v>
      </c>
      <c r="C106" s="74">
        <v>2.7415077999999999</v>
      </c>
      <c r="D106" s="74">
        <v>0.14607410000000001</v>
      </c>
      <c r="E106" s="74">
        <v>0.74271799999999999</v>
      </c>
      <c r="F106" s="74">
        <v>1.5118072</v>
      </c>
      <c r="G106" s="74">
        <v>1.8330826</v>
      </c>
      <c r="H106" s="74">
        <v>1.2416739000000001</v>
      </c>
      <c r="I106" s="74">
        <v>2.2935450999999998</v>
      </c>
      <c r="J106" s="74">
        <v>2.2759404000000001</v>
      </c>
      <c r="K106" s="74">
        <v>1.8514272000000001</v>
      </c>
      <c r="L106" s="74">
        <v>5.6178410000000003</v>
      </c>
      <c r="M106" s="74">
        <v>9.3335363999999998</v>
      </c>
      <c r="N106" s="74">
        <v>29.380668</v>
      </c>
      <c r="O106" s="74">
        <v>61.417034999999998</v>
      </c>
      <c r="P106" s="74">
        <v>147.07301000000001</v>
      </c>
      <c r="Q106" s="74">
        <v>302.23964999999998</v>
      </c>
      <c r="R106" s="74">
        <v>535.72275000000002</v>
      </c>
      <c r="S106" s="74">
        <v>885.24824000000001</v>
      </c>
      <c r="T106" s="74">
        <v>1684.3298</v>
      </c>
      <c r="U106" s="74">
        <v>56.530389999999997</v>
      </c>
      <c r="V106" s="74">
        <v>73.700642000000002</v>
      </c>
      <c r="X106" s="90">
        <v>1999</v>
      </c>
      <c r="Y106" s="74">
        <v>2.086309</v>
      </c>
      <c r="Z106" s="74">
        <v>0.61556929999999999</v>
      </c>
      <c r="AA106" s="74">
        <v>0.77787479999999998</v>
      </c>
      <c r="AB106" s="74">
        <v>1.2669093</v>
      </c>
      <c r="AC106" s="74">
        <v>1.1006064</v>
      </c>
      <c r="AD106" s="74">
        <v>1.5119735000000001</v>
      </c>
      <c r="AE106" s="74">
        <v>1.9800523999999999</v>
      </c>
      <c r="AF106" s="74">
        <v>1.8568229999999999</v>
      </c>
      <c r="AG106" s="74">
        <v>1.9701023</v>
      </c>
      <c r="AH106" s="74">
        <v>6.1959834999999996</v>
      </c>
      <c r="AI106" s="74">
        <v>9.5887115999999999</v>
      </c>
      <c r="AJ106" s="74">
        <v>22.446190000000001</v>
      </c>
      <c r="AK106" s="74">
        <v>40.321841999999997</v>
      </c>
      <c r="AL106" s="74">
        <v>73.827765999999997</v>
      </c>
      <c r="AM106" s="74">
        <v>145.76776000000001</v>
      </c>
      <c r="AN106" s="74">
        <v>249.64273</v>
      </c>
      <c r="AO106" s="74">
        <v>440.66417999999999</v>
      </c>
      <c r="AP106" s="74">
        <v>980.83734000000004</v>
      </c>
      <c r="AQ106" s="74">
        <v>45.385658999999997</v>
      </c>
      <c r="AR106" s="74">
        <v>39.859099999999998</v>
      </c>
      <c r="AT106" s="90">
        <v>1999</v>
      </c>
      <c r="AU106" s="74">
        <v>2.4224749000000001</v>
      </c>
      <c r="AV106" s="74">
        <v>0.37470330000000002</v>
      </c>
      <c r="AW106" s="74">
        <v>0.75988999999999995</v>
      </c>
      <c r="AX106" s="74">
        <v>1.3921996999999999</v>
      </c>
      <c r="AY106" s="74">
        <v>1.4721287000000001</v>
      </c>
      <c r="AZ106" s="74">
        <v>1.3770747000000001</v>
      </c>
      <c r="BA106" s="74">
        <v>2.1357450999999998</v>
      </c>
      <c r="BB106" s="74">
        <v>2.0653999000000001</v>
      </c>
      <c r="BC106" s="74">
        <v>1.9111202</v>
      </c>
      <c r="BD106" s="74">
        <v>5.9075915999999999</v>
      </c>
      <c r="BE106" s="74">
        <v>9.4594033999999994</v>
      </c>
      <c r="BF106" s="74">
        <v>25.975217000000001</v>
      </c>
      <c r="BG106" s="74">
        <v>50.879137</v>
      </c>
      <c r="BH106" s="74">
        <v>109.78735</v>
      </c>
      <c r="BI106" s="74">
        <v>219.17352</v>
      </c>
      <c r="BJ106" s="74">
        <v>372.75900999999999</v>
      </c>
      <c r="BK106" s="74">
        <v>609.98013000000003</v>
      </c>
      <c r="BL106" s="74">
        <v>1195.1772000000001</v>
      </c>
      <c r="BM106" s="74">
        <v>50.918911000000001</v>
      </c>
      <c r="BN106" s="74">
        <v>53.290833999999997</v>
      </c>
      <c r="BP106" s="90">
        <v>1999</v>
      </c>
    </row>
    <row r="107" spans="2:68">
      <c r="B107" s="90">
        <v>2000</v>
      </c>
      <c r="C107" s="74">
        <v>2.1432256000000001</v>
      </c>
      <c r="D107" s="74">
        <v>0.72653829999999997</v>
      </c>
      <c r="E107" s="74">
        <v>0.14703050000000001</v>
      </c>
      <c r="F107" s="74">
        <v>0.5952788</v>
      </c>
      <c r="G107" s="74">
        <v>0.61582519999999996</v>
      </c>
      <c r="H107" s="74">
        <v>1.1167897</v>
      </c>
      <c r="I107" s="74">
        <v>3.2660665999999998</v>
      </c>
      <c r="J107" s="74">
        <v>2.5535608999999999</v>
      </c>
      <c r="K107" s="74">
        <v>4.7503150999999999</v>
      </c>
      <c r="L107" s="74">
        <v>6.3325684000000004</v>
      </c>
      <c r="M107" s="74">
        <v>12.212567999999999</v>
      </c>
      <c r="N107" s="74">
        <v>30.796078999999999</v>
      </c>
      <c r="O107" s="74">
        <v>65.036975999999996</v>
      </c>
      <c r="P107" s="74">
        <v>146.10177999999999</v>
      </c>
      <c r="Q107" s="74">
        <v>283.8571</v>
      </c>
      <c r="R107" s="74">
        <v>533.01923999999997</v>
      </c>
      <c r="S107" s="74">
        <v>985.52588000000003</v>
      </c>
      <c r="T107" s="74">
        <v>2079.4931999999999</v>
      </c>
      <c r="U107" s="74">
        <v>62.466478000000002</v>
      </c>
      <c r="V107" s="74">
        <v>80.683738000000005</v>
      </c>
      <c r="X107" s="90">
        <v>2000</v>
      </c>
      <c r="Y107" s="74">
        <v>1.6115854000000001</v>
      </c>
      <c r="Z107" s="74">
        <v>0.76547520000000002</v>
      </c>
      <c r="AA107" s="74">
        <v>0.46289219999999998</v>
      </c>
      <c r="AB107" s="74">
        <v>0.46595930000000002</v>
      </c>
      <c r="AC107" s="74">
        <v>0.63460030000000001</v>
      </c>
      <c r="AD107" s="74">
        <v>1.3868087</v>
      </c>
      <c r="AE107" s="74">
        <v>2.3809390000000001</v>
      </c>
      <c r="AF107" s="74">
        <v>2.1273738999999998</v>
      </c>
      <c r="AG107" s="74">
        <v>3.0355756</v>
      </c>
      <c r="AH107" s="74">
        <v>6.2667206000000002</v>
      </c>
      <c r="AI107" s="74">
        <v>9.8506894000000003</v>
      </c>
      <c r="AJ107" s="74">
        <v>26.356733999999999</v>
      </c>
      <c r="AK107" s="74">
        <v>39.308374999999998</v>
      </c>
      <c r="AL107" s="74">
        <v>90.408794</v>
      </c>
      <c r="AM107" s="74">
        <v>155.34180000000001</v>
      </c>
      <c r="AN107" s="74">
        <v>245.16747000000001</v>
      </c>
      <c r="AO107" s="74">
        <v>464.50533000000001</v>
      </c>
      <c r="AP107" s="74">
        <v>1195.9744000000001</v>
      </c>
      <c r="AQ107" s="74">
        <v>51.714404999999999</v>
      </c>
      <c r="AR107" s="74">
        <v>44.157848999999999</v>
      </c>
      <c r="AT107" s="90">
        <v>2000</v>
      </c>
      <c r="AU107" s="74">
        <v>1.8842327000000001</v>
      </c>
      <c r="AV107" s="74">
        <v>0.74549869999999996</v>
      </c>
      <c r="AW107" s="74">
        <v>0.3011527</v>
      </c>
      <c r="AX107" s="74">
        <v>0.53200099999999995</v>
      </c>
      <c r="AY107" s="74">
        <v>0.62507179999999996</v>
      </c>
      <c r="AZ107" s="74">
        <v>1.2522445</v>
      </c>
      <c r="BA107" s="74">
        <v>2.8204468</v>
      </c>
      <c r="BB107" s="74">
        <v>2.3393220000000001</v>
      </c>
      <c r="BC107" s="74">
        <v>3.8875902999999998</v>
      </c>
      <c r="BD107" s="74">
        <v>6.2994724</v>
      </c>
      <c r="BE107" s="74">
        <v>11.042261</v>
      </c>
      <c r="BF107" s="74">
        <v>28.614903000000002</v>
      </c>
      <c r="BG107" s="74">
        <v>52.236254000000002</v>
      </c>
      <c r="BH107" s="74">
        <v>117.71805000000001</v>
      </c>
      <c r="BI107" s="74">
        <v>216.14337</v>
      </c>
      <c r="BJ107" s="74">
        <v>369.75470000000001</v>
      </c>
      <c r="BK107" s="74">
        <v>665.11625000000004</v>
      </c>
      <c r="BL107" s="74">
        <v>1467.0160000000001</v>
      </c>
      <c r="BM107" s="74">
        <v>57.050359999999998</v>
      </c>
      <c r="BN107" s="74">
        <v>58.425020000000004</v>
      </c>
      <c r="BP107" s="90">
        <v>2000</v>
      </c>
    </row>
    <row r="108" spans="2:68">
      <c r="B108" s="90">
        <v>2001</v>
      </c>
      <c r="C108" s="74">
        <v>3.0625385999999999</v>
      </c>
      <c r="D108" s="74">
        <v>0.1451172</v>
      </c>
      <c r="E108" s="74">
        <v>0.43579570000000001</v>
      </c>
      <c r="F108" s="74">
        <v>0.58466370000000001</v>
      </c>
      <c r="G108" s="74">
        <v>1.8333374</v>
      </c>
      <c r="H108" s="74">
        <v>1.4403037000000001</v>
      </c>
      <c r="I108" s="74">
        <v>2.6299361000000001</v>
      </c>
      <c r="J108" s="74">
        <v>3.1212808000000001</v>
      </c>
      <c r="K108" s="74">
        <v>4.9320338000000001</v>
      </c>
      <c r="L108" s="74">
        <v>6.2601820999999997</v>
      </c>
      <c r="M108" s="74">
        <v>10.646012000000001</v>
      </c>
      <c r="N108" s="74">
        <v>30.034155999999999</v>
      </c>
      <c r="O108" s="74">
        <v>52.531354999999998</v>
      </c>
      <c r="P108" s="74">
        <v>136.20504</v>
      </c>
      <c r="Q108" s="74">
        <v>268.65582999999998</v>
      </c>
      <c r="R108" s="74">
        <v>523.86625000000004</v>
      </c>
      <c r="S108" s="74">
        <v>909.85452999999995</v>
      </c>
      <c r="T108" s="74">
        <v>1834.8961999999999</v>
      </c>
      <c r="U108" s="74">
        <v>59.685253000000003</v>
      </c>
      <c r="V108" s="74">
        <v>74.437751000000006</v>
      </c>
      <c r="X108" s="90">
        <v>2001</v>
      </c>
      <c r="Y108" s="74">
        <v>2.4168911999999998</v>
      </c>
      <c r="Z108" s="74">
        <v>0.3060795</v>
      </c>
      <c r="AA108" s="74">
        <v>0.61010109999999995</v>
      </c>
      <c r="AB108" s="74">
        <v>0.30495610000000001</v>
      </c>
      <c r="AC108" s="74">
        <v>1.1013476</v>
      </c>
      <c r="AD108" s="74">
        <v>1.2866149</v>
      </c>
      <c r="AE108" s="74">
        <v>2.0403999000000002</v>
      </c>
      <c r="AF108" s="74">
        <v>2.1443265999999999</v>
      </c>
      <c r="AG108" s="74">
        <v>4.1878140000000004</v>
      </c>
      <c r="AH108" s="74">
        <v>4.5632659999999996</v>
      </c>
      <c r="AI108" s="74">
        <v>10.095440999999999</v>
      </c>
      <c r="AJ108" s="74">
        <v>21.317243000000001</v>
      </c>
      <c r="AK108" s="74">
        <v>45.400151000000001</v>
      </c>
      <c r="AL108" s="74">
        <v>87.353480000000005</v>
      </c>
      <c r="AM108" s="74">
        <v>158.76739000000001</v>
      </c>
      <c r="AN108" s="74">
        <v>250.32151999999999</v>
      </c>
      <c r="AO108" s="74">
        <v>456.00590999999997</v>
      </c>
      <c r="AP108" s="74">
        <v>1056.7074</v>
      </c>
      <c r="AQ108" s="74">
        <v>50.232295000000001</v>
      </c>
      <c r="AR108" s="74">
        <v>42.254652999999998</v>
      </c>
      <c r="AT108" s="90">
        <v>2001</v>
      </c>
      <c r="AU108" s="74">
        <v>2.7479322000000002</v>
      </c>
      <c r="AV108" s="74">
        <v>0.22345989999999999</v>
      </c>
      <c r="AW108" s="74">
        <v>0.52082360000000005</v>
      </c>
      <c r="AX108" s="74">
        <v>0.44776589999999999</v>
      </c>
      <c r="AY108" s="74">
        <v>1.4727209000000001</v>
      </c>
      <c r="AZ108" s="74">
        <v>1.3631720000000001</v>
      </c>
      <c r="BA108" s="74">
        <v>2.3325998999999999</v>
      </c>
      <c r="BB108" s="74">
        <v>2.6297476999999998</v>
      </c>
      <c r="BC108" s="74">
        <v>4.5573116000000002</v>
      </c>
      <c r="BD108" s="74">
        <v>5.4064262000000003</v>
      </c>
      <c r="BE108" s="74">
        <v>10.371637</v>
      </c>
      <c r="BF108" s="74">
        <v>25.749043</v>
      </c>
      <c r="BG108" s="74">
        <v>48.991509999999998</v>
      </c>
      <c r="BH108" s="74">
        <v>111.37369</v>
      </c>
      <c r="BI108" s="74">
        <v>211.02003999999999</v>
      </c>
      <c r="BJ108" s="74">
        <v>370.07024999999999</v>
      </c>
      <c r="BK108" s="74">
        <v>632.36114999999995</v>
      </c>
      <c r="BL108" s="74">
        <v>1297.0597</v>
      </c>
      <c r="BM108" s="74">
        <v>54.921734000000001</v>
      </c>
      <c r="BN108" s="74">
        <v>54.900821999999998</v>
      </c>
      <c r="BP108" s="90">
        <v>2001</v>
      </c>
    </row>
    <row r="109" spans="2:68">
      <c r="B109" s="90">
        <v>2002</v>
      </c>
      <c r="C109" s="74">
        <v>3.3816863000000001</v>
      </c>
      <c r="D109" s="74">
        <v>0.14560529999999999</v>
      </c>
      <c r="E109" s="74">
        <v>0.86230309999999999</v>
      </c>
      <c r="F109" s="74">
        <v>0.57972190000000001</v>
      </c>
      <c r="G109" s="74">
        <v>1.3457119</v>
      </c>
      <c r="H109" s="74">
        <v>1.4660842999999999</v>
      </c>
      <c r="I109" s="74">
        <v>2.5713412</v>
      </c>
      <c r="J109" s="74">
        <v>2.3340554999999998</v>
      </c>
      <c r="K109" s="74">
        <v>3.3552273000000001</v>
      </c>
      <c r="L109" s="74">
        <v>6.0198596999999996</v>
      </c>
      <c r="M109" s="74">
        <v>13.1868</v>
      </c>
      <c r="N109" s="74">
        <v>23.448205000000002</v>
      </c>
      <c r="O109" s="74">
        <v>61.693668000000002</v>
      </c>
      <c r="P109" s="74">
        <v>130.63777999999999</v>
      </c>
      <c r="Q109" s="74">
        <v>277.35201999999998</v>
      </c>
      <c r="R109" s="74">
        <v>515.77144999999996</v>
      </c>
      <c r="S109" s="74">
        <v>917.24869999999999</v>
      </c>
      <c r="T109" s="74">
        <v>2114.0574999999999</v>
      </c>
      <c r="U109" s="74">
        <v>63.469700000000003</v>
      </c>
      <c r="V109" s="74">
        <v>78.284925000000001</v>
      </c>
      <c r="X109" s="90">
        <v>2002</v>
      </c>
      <c r="Y109" s="74">
        <v>1.4551828</v>
      </c>
      <c r="Z109" s="74">
        <v>0.3073882</v>
      </c>
      <c r="AA109" s="74">
        <v>0.60393580000000002</v>
      </c>
      <c r="AB109" s="74">
        <v>0.60429809999999995</v>
      </c>
      <c r="AC109" s="74">
        <v>0.77292649999999996</v>
      </c>
      <c r="AD109" s="74">
        <v>1.4668886999999999</v>
      </c>
      <c r="AE109" s="74">
        <v>1.8622567999999999</v>
      </c>
      <c r="AF109" s="74">
        <v>1.897667</v>
      </c>
      <c r="AG109" s="74">
        <v>2.5150272999999999</v>
      </c>
      <c r="AH109" s="74">
        <v>4.9302156999999998</v>
      </c>
      <c r="AI109" s="74">
        <v>11.961871</v>
      </c>
      <c r="AJ109" s="74">
        <v>20.863876999999999</v>
      </c>
      <c r="AK109" s="74">
        <v>44.687260999999999</v>
      </c>
      <c r="AL109" s="74">
        <v>86.633944999999997</v>
      </c>
      <c r="AM109" s="74">
        <v>155.88748000000001</v>
      </c>
      <c r="AN109" s="74">
        <v>296.52355</v>
      </c>
      <c r="AO109" s="74">
        <v>489.43536</v>
      </c>
      <c r="AP109" s="74">
        <v>1211.6342</v>
      </c>
      <c r="AQ109" s="74">
        <v>55.785665000000002</v>
      </c>
      <c r="AR109" s="74">
        <v>45.940866</v>
      </c>
      <c r="AT109" s="90">
        <v>2002</v>
      </c>
      <c r="AU109" s="74">
        <v>2.4427875999999999</v>
      </c>
      <c r="AV109" s="74">
        <v>0.2243106</v>
      </c>
      <c r="AW109" s="74">
        <v>0.73630490000000004</v>
      </c>
      <c r="AX109" s="74">
        <v>0.59175489999999997</v>
      </c>
      <c r="AY109" s="74">
        <v>1.0640860999999999</v>
      </c>
      <c r="AZ109" s="74">
        <v>1.4664864</v>
      </c>
      <c r="BA109" s="74">
        <v>2.2137399000000002</v>
      </c>
      <c r="BB109" s="74">
        <v>2.1144620000000001</v>
      </c>
      <c r="BC109" s="74">
        <v>2.9322289000000001</v>
      </c>
      <c r="BD109" s="74">
        <v>5.4716408999999997</v>
      </c>
      <c r="BE109" s="74">
        <v>12.57475</v>
      </c>
      <c r="BF109" s="74">
        <v>22.172661000000002</v>
      </c>
      <c r="BG109" s="74">
        <v>53.259683000000003</v>
      </c>
      <c r="BH109" s="74">
        <v>108.29783</v>
      </c>
      <c r="BI109" s="74">
        <v>213.89628999999999</v>
      </c>
      <c r="BJ109" s="74">
        <v>393.42320000000001</v>
      </c>
      <c r="BK109" s="74">
        <v>657.67173000000003</v>
      </c>
      <c r="BL109" s="74">
        <v>1491.8253999999999</v>
      </c>
      <c r="BM109" s="74">
        <v>59.599254999999999</v>
      </c>
      <c r="BN109" s="74">
        <v>58.563015999999998</v>
      </c>
      <c r="BP109" s="90">
        <v>2002</v>
      </c>
    </row>
    <row r="110" spans="2:68">
      <c r="B110" s="90">
        <v>2003</v>
      </c>
      <c r="C110" s="74">
        <v>4.6110148000000004</v>
      </c>
      <c r="D110" s="74">
        <v>0.58599389999999996</v>
      </c>
      <c r="E110" s="74">
        <v>0.56877809999999995</v>
      </c>
      <c r="F110" s="74">
        <v>1.1533226999999999</v>
      </c>
      <c r="G110" s="74">
        <v>1.6017474</v>
      </c>
      <c r="H110" s="74">
        <v>1.4786600000000001</v>
      </c>
      <c r="I110" s="74">
        <v>0.80243509999999996</v>
      </c>
      <c r="J110" s="74">
        <v>2.9131182999999998</v>
      </c>
      <c r="K110" s="74">
        <v>4.6342024999999998</v>
      </c>
      <c r="L110" s="74">
        <v>6.2070648000000004</v>
      </c>
      <c r="M110" s="74">
        <v>12.514465</v>
      </c>
      <c r="N110" s="74">
        <v>20.584603000000001</v>
      </c>
      <c r="O110" s="74">
        <v>59.926475000000003</v>
      </c>
      <c r="P110" s="74">
        <v>108.07111999999999</v>
      </c>
      <c r="Q110" s="74">
        <v>266.70765999999998</v>
      </c>
      <c r="R110" s="74">
        <v>510.53048000000001</v>
      </c>
      <c r="S110" s="74">
        <v>952.36111000000005</v>
      </c>
      <c r="T110" s="74">
        <v>2072.3604999999998</v>
      </c>
      <c r="U110" s="74">
        <v>63.345477000000002</v>
      </c>
      <c r="V110" s="74">
        <v>76.930790000000002</v>
      </c>
      <c r="X110" s="90">
        <v>2003</v>
      </c>
      <c r="Y110" s="74">
        <v>2.9101726999999999</v>
      </c>
      <c r="Z110" s="74">
        <v>0.77270079999999997</v>
      </c>
      <c r="AA110" s="74">
        <v>0.59917100000000001</v>
      </c>
      <c r="AB110" s="74">
        <v>0</v>
      </c>
      <c r="AC110" s="74">
        <v>0.30153999999999997</v>
      </c>
      <c r="AD110" s="74">
        <v>0.4457507</v>
      </c>
      <c r="AE110" s="74">
        <v>1.4450373000000001</v>
      </c>
      <c r="AF110" s="74">
        <v>2.1889770999999998</v>
      </c>
      <c r="AG110" s="74">
        <v>2.2201268999999999</v>
      </c>
      <c r="AH110" s="74">
        <v>4.6947220999999999</v>
      </c>
      <c r="AI110" s="74">
        <v>8.1522532999999999</v>
      </c>
      <c r="AJ110" s="74">
        <v>21.375070999999998</v>
      </c>
      <c r="AK110" s="74">
        <v>47.049239999999998</v>
      </c>
      <c r="AL110" s="74">
        <v>70.369662000000005</v>
      </c>
      <c r="AM110" s="74">
        <v>145.40992</v>
      </c>
      <c r="AN110" s="74">
        <v>279.87637999999998</v>
      </c>
      <c r="AO110" s="74">
        <v>491.51395000000002</v>
      </c>
      <c r="AP110" s="74">
        <v>1315.5432000000001</v>
      </c>
      <c r="AQ110" s="74">
        <v>56.799762999999999</v>
      </c>
      <c r="AR110" s="74">
        <v>45.837834000000001</v>
      </c>
      <c r="AT110" s="90">
        <v>2003</v>
      </c>
      <c r="AU110" s="74">
        <v>3.7821006000000001</v>
      </c>
      <c r="AV110" s="74">
        <v>0.67685360000000006</v>
      </c>
      <c r="AW110" s="74">
        <v>0.58357910000000002</v>
      </c>
      <c r="AX110" s="74">
        <v>0.58807620000000005</v>
      </c>
      <c r="AY110" s="74">
        <v>0.96295439999999999</v>
      </c>
      <c r="AZ110" s="74">
        <v>0.96345539999999996</v>
      </c>
      <c r="BA110" s="74">
        <v>1.1266111999999999</v>
      </c>
      <c r="BB110" s="74">
        <v>2.5485392999999998</v>
      </c>
      <c r="BC110" s="74">
        <v>3.4188573999999998</v>
      </c>
      <c r="BD110" s="74">
        <v>5.4453899000000003</v>
      </c>
      <c r="BE110" s="74">
        <v>10.328524</v>
      </c>
      <c r="BF110" s="74">
        <v>20.975684000000001</v>
      </c>
      <c r="BG110" s="74">
        <v>53.537604999999999</v>
      </c>
      <c r="BH110" s="74">
        <v>88.948718999999997</v>
      </c>
      <c r="BI110" s="74">
        <v>203.46172999999999</v>
      </c>
      <c r="BJ110" s="74">
        <v>382.81718000000001</v>
      </c>
      <c r="BK110" s="74">
        <v>674.44232999999997</v>
      </c>
      <c r="BL110" s="74">
        <v>1551.5471</v>
      </c>
      <c r="BM110" s="74">
        <v>60.048465999999998</v>
      </c>
      <c r="BN110" s="74">
        <v>58.208334999999998</v>
      </c>
      <c r="BP110" s="90">
        <v>2003</v>
      </c>
    </row>
    <row r="111" spans="2:68">
      <c r="B111" s="90">
        <v>2004</v>
      </c>
      <c r="C111" s="74">
        <v>4.9117271000000002</v>
      </c>
      <c r="D111" s="74">
        <v>0.58868290000000001</v>
      </c>
      <c r="E111" s="74">
        <v>0.42349730000000002</v>
      </c>
      <c r="F111" s="74">
        <v>0.28659079999999998</v>
      </c>
      <c r="G111" s="74">
        <v>0.85288940000000002</v>
      </c>
      <c r="H111" s="74">
        <v>2.0738006000000002</v>
      </c>
      <c r="I111" s="74">
        <v>1.3355022000000001</v>
      </c>
      <c r="J111" s="74">
        <v>2.3593711000000002</v>
      </c>
      <c r="K111" s="74">
        <v>2.8967455000000002</v>
      </c>
      <c r="L111" s="74">
        <v>5.6578286999999996</v>
      </c>
      <c r="M111" s="74">
        <v>12.418894</v>
      </c>
      <c r="N111" s="74">
        <v>22.917095</v>
      </c>
      <c r="O111" s="74">
        <v>53.275322000000003</v>
      </c>
      <c r="P111" s="74">
        <v>106.05775</v>
      </c>
      <c r="Q111" s="74">
        <v>224.02096</v>
      </c>
      <c r="R111" s="74">
        <v>497.49606</v>
      </c>
      <c r="S111" s="74">
        <v>893.76076</v>
      </c>
      <c r="T111" s="74">
        <v>1980.1098</v>
      </c>
      <c r="U111" s="74">
        <v>60.681384000000001</v>
      </c>
      <c r="V111" s="74">
        <v>72.453412</v>
      </c>
      <c r="X111" s="90">
        <v>2004</v>
      </c>
      <c r="Y111" s="74">
        <v>3.7176282999999999</v>
      </c>
      <c r="Z111" s="74">
        <v>0.15503149999999999</v>
      </c>
      <c r="AA111" s="74">
        <v>0.1489984</v>
      </c>
      <c r="AB111" s="74">
        <v>0.29849409999999998</v>
      </c>
      <c r="AC111" s="74">
        <v>1.3289331</v>
      </c>
      <c r="AD111" s="74">
        <v>0.89735860000000001</v>
      </c>
      <c r="AE111" s="74">
        <v>0.52609570000000005</v>
      </c>
      <c r="AF111" s="74">
        <v>2.4628587</v>
      </c>
      <c r="AG111" s="74">
        <v>2.7245870999999999</v>
      </c>
      <c r="AH111" s="74">
        <v>3.6245421000000002</v>
      </c>
      <c r="AI111" s="74">
        <v>7.2972282999999996</v>
      </c>
      <c r="AJ111" s="74">
        <v>21.387578999999999</v>
      </c>
      <c r="AK111" s="74">
        <v>39.790481999999997</v>
      </c>
      <c r="AL111" s="74">
        <v>76.436549999999997</v>
      </c>
      <c r="AM111" s="74">
        <v>155.73238000000001</v>
      </c>
      <c r="AN111" s="74">
        <v>271.83719000000002</v>
      </c>
      <c r="AO111" s="74">
        <v>483.53561000000002</v>
      </c>
      <c r="AP111" s="74">
        <v>1243.8608999999999</v>
      </c>
      <c r="AQ111" s="74">
        <v>55.784872999999997</v>
      </c>
      <c r="AR111" s="74">
        <v>44.713075000000003</v>
      </c>
      <c r="AT111" s="90">
        <v>2004</v>
      </c>
      <c r="AU111" s="74">
        <v>4.3301086</v>
      </c>
      <c r="AV111" s="74">
        <v>0.37749719999999998</v>
      </c>
      <c r="AW111" s="74">
        <v>0.28995280000000001</v>
      </c>
      <c r="AX111" s="74">
        <v>0.2924214</v>
      </c>
      <c r="AY111" s="74">
        <v>1.0863849999999999</v>
      </c>
      <c r="AZ111" s="74">
        <v>1.4884075000000001</v>
      </c>
      <c r="BA111" s="74">
        <v>0.92770529999999995</v>
      </c>
      <c r="BB111" s="74">
        <v>2.4114830999999999</v>
      </c>
      <c r="BC111" s="74">
        <v>2.8100314000000002</v>
      </c>
      <c r="BD111" s="74">
        <v>4.6337998999999996</v>
      </c>
      <c r="BE111" s="74">
        <v>9.8472080000000002</v>
      </c>
      <c r="BF111" s="74">
        <v>22.15793</v>
      </c>
      <c r="BG111" s="74">
        <v>46.575526000000004</v>
      </c>
      <c r="BH111" s="74">
        <v>91.036394999999999</v>
      </c>
      <c r="BI111" s="74">
        <v>188.48775000000001</v>
      </c>
      <c r="BJ111" s="74">
        <v>373.48151000000001</v>
      </c>
      <c r="BK111" s="74">
        <v>647.95327999999995</v>
      </c>
      <c r="BL111" s="74">
        <v>1474.7901999999999</v>
      </c>
      <c r="BM111" s="74">
        <v>58.215831999999999</v>
      </c>
      <c r="BN111" s="74">
        <v>55.666784999999997</v>
      </c>
      <c r="BP111" s="90">
        <v>2004</v>
      </c>
    </row>
    <row r="112" spans="2:68">
      <c r="B112" s="90">
        <v>2005</v>
      </c>
      <c r="C112" s="74">
        <v>3.3534386999999999</v>
      </c>
      <c r="D112" s="74">
        <v>0.59045729999999996</v>
      </c>
      <c r="E112" s="74">
        <v>0.14065130000000001</v>
      </c>
      <c r="F112" s="74">
        <v>0.1416567</v>
      </c>
      <c r="G112" s="74">
        <v>1.1113364999999999</v>
      </c>
      <c r="H112" s="74">
        <v>1.3221936000000001</v>
      </c>
      <c r="I112" s="74">
        <v>1.3422224</v>
      </c>
      <c r="J112" s="74">
        <v>2.7401388999999998</v>
      </c>
      <c r="K112" s="74">
        <v>4.3521381000000003</v>
      </c>
      <c r="L112" s="74">
        <v>5.9764888000000003</v>
      </c>
      <c r="M112" s="74">
        <v>10.926838999999999</v>
      </c>
      <c r="N112" s="74">
        <v>21.604938000000001</v>
      </c>
      <c r="O112" s="74">
        <v>41.958815999999999</v>
      </c>
      <c r="P112" s="74">
        <v>104.03789999999999</v>
      </c>
      <c r="Q112" s="74">
        <v>211.42005</v>
      </c>
      <c r="R112" s="74">
        <v>419.47802000000001</v>
      </c>
      <c r="S112" s="74">
        <v>825.63706999999999</v>
      </c>
      <c r="T112" s="74">
        <v>1832.9517000000001</v>
      </c>
      <c r="U112" s="74">
        <v>56.718643999999998</v>
      </c>
      <c r="V112" s="74">
        <v>66.057965999999993</v>
      </c>
      <c r="X112" s="90">
        <v>2005</v>
      </c>
      <c r="Y112" s="74">
        <v>1.930825</v>
      </c>
      <c r="Z112" s="74">
        <v>0.62150399999999995</v>
      </c>
      <c r="AA112" s="74">
        <v>0.59361889999999995</v>
      </c>
      <c r="AB112" s="74">
        <v>0.44536819999999999</v>
      </c>
      <c r="AC112" s="74">
        <v>1.1514203999999999</v>
      </c>
      <c r="AD112" s="74">
        <v>1.4883919999999999</v>
      </c>
      <c r="AE112" s="74">
        <v>0.92655710000000002</v>
      </c>
      <c r="AF112" s="74">
        <v>1.6248978000000001</v>
      </c>
      <c r="AG112" s="74">
        <v>3.5092371</v>
      </c>
      <c r="AH112" s="74">
        <v>3.8271966000000002</v>
      </c>
      <c r="AI112" s="74">
        <v>9.1519036000000007</v>
      </c>
      <c r="AJ112" s="74">
        <v>15.552227</v>
      </c>
      <c r="AK112" s="74">
        <v>39.074409000000003</v>
      </c>
      <c r="AL112" s="74">
        <v>69.123699999999999</v>
      </c>
      <c r="AM112" s="74">
        <v>122.95578</v>
      </c>
      <c r="AN112" s="74">
        <v>221.49776</v>
      </c>
      <c r="AO112" s="74">
        <v>427.25162999999998</v>
      </c>
      <c r="AP112" s="74">
        <v>1128.9382000000001</v>
      </c>
      <c r="AQ112" s="74">
        <v>50.112181</v>
      </c>
      <c r="AR112" s="74">
        <v>39.321544000000003</v>
      </c>
      <c r="AT112" s="90">
        <v>2005</v>
      </c>
      <c r="AU112" s="74">
        <v>2.6613669</v>
      </c>
      <c r="AV112" s="74">
        <v>0.60558299999999998</v>
      </c>
      <c r="AW112" s="74">
        <v>0.36106009999999999</v>
      </c>
      <c r="AX112" s="74">
        <v>0.28995339999999997</v>
      </c>
      <c r="AY112" s="74">
        <v>1.1310233999999999</v>
      </c>
      <c r="AZ112" s="74">
        <v>1.4047509</v>
      </c>
      <c r="BA112" s="74">
        <v>1.1329421</v>
      </c>
      <c r="BB112" s="74">
        <v>2.1792457000000001</v>
      </c>
      <c r="BC112" s="74">
        <v>3.9276114999999998</v>
      </c>
      <c r="BD112" s="74">
        <v>4.8928668999999996</v>
      </c>
      <c r="BE112" s="74">
        <v>10.034283</v>
      </c>
      <c r="BF112" s="74">
        <v>18.590316000000001</v>
      </c>
      <c r="BG112" s="74">
        <v>40.522364000000003</v>
      </c>
      <c r="BH112" s="74">
        <v>86.373059999999995</v>
      </c>
      <c r="BI112" s="74">
        <v>165.39979</v>
      </c>
      <c r="BJ112" s="74">
        <v>311.49497000000002</v>
      </c>
      <c r="BK112" s="74">
        <v>588.17826000000002</v>
      </c>
      <c r="BL112" s="74">
        <v>1353.7796000000001</v>
      </c>
      <c r="BM112" s="74">
        <v>53.392888999999997</v>
      </c>
      <c r="BN112" s="74">
        <v>49.994883999999999</v>
      </c>
      <c r="BP112" s="90">
        <v>2005</v>
      </c>
    </row>
    <row r="113" spans="2:68">
      <c r="B113" s="90">
        <v>2006</v>
      </c>
      <c r="C113" s="74">
        <v>4.9664688000000003</v>
      </c>
      <c r="D113" s="74">
        <v>0.14729690000000001</v>
      </c>
      <c r="E113" s="74">
        <v>0.42230620000000002</v>
      </c>
      <c r="F113" s="74">
        <v>0.9795471</v>
      </c>
      <c r="G113" s="74">
        <v>1.222132</v>
      </c>
      <c r="H113" s="74">
        <v>1.1490769000000001</v>
      </c>
      <c r="I113" s="74">
        <v>1.9075701</v>
      </c>
      <c r="J113" s="74">
        <v>2.0001280000000001</v>
      </c>
      <c r="K113" s="74">
        <v>4.3826738000000001</v>
      </c>
      <c r="L113" s="74">
        <v>4.9207755000000004</v>
      </c>
      <c r="M113" s="74">
        <v>8.5054061999999995</v>
      </c>
      <c r="N113" s="74">
        <v>20.671209999999999</v>
      </c>
      <c r="O113" s="74">
        <v>43.389074000000001</v>
      </c>
      <c r="P113" s="74">
        <v>100.51434999999999</v>
      </c>
      <c r="Q113" s="74">
        <v>196.77502000000001</v>
      </c>
      <c r="R113" s="74">
        <v>414.00828000000001</v>
      </c>
      <c r="S113" s="74">
        <v>777.33443999999997</v>
      </c>
      <c r="T113" s="74">
        <v>1787.6164000000001</v>
      </c>
      <c r="U113" s="74">
        <v>56.036641000000003</v>
      </c>
      <c r="V113" s="74">
        <v>63.778236999999997</v>
      </c>
      <c r="X113" s="90">
        <v>2006</v>
      </c>
      <c r="Y113" s="74">
        <v>3.1741899999999998</v>
      </c>
      <c r="Z113" s="74">
        <v>0.77470499999999998</v>
      </c>
      <c r="AA113" s="74">
        <v>0.29710799999999998</v>
      </c>
      <c r="AB113" s="74">
        <v>0.44243480000000002</v>
      </c>
      <c r="AC113" s="74">
        <v>0.84267650000000005</v>
      </c>
      <c r="AD113" s="74">
        <v>1.3131459000000001</v>
      </c>
      <c r="AE113" s="74">
        <v>0.81056329999999999</v>
      </c>
      <c r="AF113" s="74">
        <v>1.4495122</v>
      </c>
      <c r="AG113" s="74">
        <v>1.5717525000000001</v>
      </c>
      <c r="AH113" s="74">
        <v>4.5567856000000004</v>
      </c>
      <c r="AI113" s="74">
        <v>5.3122965999999998</v>
      </c>
      <c r="AJ113" s="74">
        <v>15.418901</v>
      </c>
      <c r="AK113" s="74">
        <v>39.350068</v>
      </c>
      <c r="AL113" s="74">
        <v>63.924559000000002</v>
      </c>
      <c r="AM113" s="74">
        <v>119.21344000000001</v>
      </c>
      <c r="AN113" s="74">
        <v>231.22089</v>
      </c>
      <c r="AO113" s="74">
        <v>423.99696</v>
      </c>
      <c r="AP113" s="74">
        <v>1107.5728999999999</v>
      </c>
      <c r="AQ113" s="74">
        <v>50.002225000000003</v>
      </c>
      <c r="AR113" s="74">
        <v>38.595742000000001</v>
      </c>
      <c r="AT113" s="90">
        <v>2006</v>
      </c>
      <c r="AU113" s="74">
        <v>4.0941247000000001</v>
      </c>
      <c r="AV113" s="74">
        <v>0.45306679999999999</v>
      </c>
      <c r="AW113" s="74">
        <v>0.36139149999999998</v>
      </c>
      <c r="AX113" s="74">
        <v>0.71803899999999998</v>
      </c>
      <c r="AY113" s="74">
        <v>1.0356004999999999</v>
      </c>
      <c r="AZ113" s="74">
        <v>1.2304681</v>
      </c>
      <c r="BA113" s="74">
        <v>1.3567195999999999</v>
      </c>
      <c r="BB113" s="74">
        <v>1.7231917999999999</v>
      </c>
      <c r="BC113" s="74">
        <v>2.9674686000000001</v>
      </c>
      <c r="BD113" s="74">
        <v>4.7369887999999998</v>
      </c>
      <c r="BE113" s="74">
        <v>6.8999544000000004</v>
      </c>
      <c r="BF113" s="74">
        <v>18.044630000000002</v>
      </c>
      <c r="BG113" s="74">
        <v>41.375717000000002</v>
      </c>
      <c r="BH113" s="74">
        <v>82.005274999999997</v>
      </c>
      <c r="BI113" s="74">
        <v>156.53739999999999</v>
      </c>
      <c r="BJ113" s="74">
        <v>314.80882000000003</v>
      </c>
      <c r="BK113" s="74">
        <v>568.70550000000003</v>
      </c>
      <c r="BL113" s="74">
        <v>1327.9278999999999</v>
      </c>
      <c r="BM113" s="74">
        <v>52.999941</v>
      </c>
      <c r="BN113" s="74">
        <v>48.744674000000003</v>
      </c>
      <c r="BP113" s="90">
        <v>2006</v>
      </c>
    </row>
    <row r="114" spans="2:68">
      <c r="B114" s="90">
        <v>2007</v>
      </c>
      <c r="C114" s="74">
        <v>4.6630168999999997</v>
      </c>
      <c r="D114" s="74">
        <v>0.14699999999999999</v>
      </c>
      <c r="E114" s="74">
        <v>0.84517520000000002</v>
      </c>
      <c r="F114" s="74">
        <v>0.54825239999999997</v>
      </c>
      <c r="G114" s="74">
        <v>1.05593</v>
      </c>
      <c r="H114" s="74">
        <v>1.3840332</v>
      </c>
      <c r="I114" s="74">
        <v>2.0653703000000001</v>
      </c>
      <c r="J114" s="74">
        <v>3.1069490000000002</v>
      </c>
      <c r="K114" s="74">
        <v>4.4186525999999997</v>
      </c>
      <c r="L114" s="74">
        <v>6.8209356999999997</v>
      </c>
      <c r="M114" s="74">
        <v>13.345103999999999</v>
      </c>
      <c r="N114" s="74">
        <v>21.257280000000002</v>
      </c>
      <c r="O114" s="74">
        <v>43.878562000000002</v>
      </c>
      <c r="P114" s="74">
        <v>102.74024</v>
      </c>
      <c r="Q114" s="74">
        <v>208.2313</v>
      </c>
      <c r="R114" s="74">
        <v>414.97737999999998</v>
      </c>
      <c r="S114" s="74">
        <v>783.72392000000002</v>
      </c>
      <c r="T114" s="74">
        <v>1786.8251</v>
      </c>
      <c r="U114" s="74">
        <v>58.433577999999997</v>
      </c>
      <c r="V114" s="74">
        <v>64.950379999999996</v>
      </c>
      <c r="X114" s="90">
        <v>2007</v>
      </c>
      <c r="Y114" s="74">
        <v>1.9992987</v>
      </c>
      <c r="Z114" s="74">
        <v>0.30897960000000002</v>
      </c>
      <c r="AA114" s="74">
        <v>0.44582749999999999</v>
      </c>
      <c r="AB114" s="74">
        <v>0.57876229999999995</v>
      </c>
      <c r="AC114" s="74">
        <v>1.102665</v>
      </c>
      <c r="AD114" s="74">
        <v>1.4114485000000001</v>
      </c>
      <c r="AE114" s="74">
        <v>2.5998123</v>
      </c>
      <c r="AF114" s="74">
        <v>2.5535511999999998</v>
      </c>
      <c r="AG114" s="74">
        <v>3.6968673999999999</v>
      </c>
      <c r="AH114" s="74">
        <v>4.9858821000000004</v>
      </c>
      <c r="AI114" s="74">
        <v>8.9704265000000003</v>
      </c>
      <c r="AJ114" s="74">
        <v>21.001550999999999</v>
      </c>
      <c r="AK114" s="74">
        <v>39.700856999999999</v>
      </c>
      <c r="AL114" s="74">
        <v>65.176446999999996</v>
      </c>
      <c r="AM114" s="74">
        <v>131.35061999999999</v>
      </c>
      <c r="AN114" s="74">
        <v>236.52787000000001</v>
      </c>
      <c r="AO114" s="74">
        <v>410.94297</v>
      </c>
      <c r="AP114" s="74">
        <v>1149.3592000000001</v>
      </c>
      <c r="AQ114" s="74">
        <v>52.883400999999999</v>
      </c>
      <c r="AR114" s="74">
        <v>40.426278000000003</v>
      </c>
      <c r="AT114" s="90">
        <v>2007</v>
      </c>
      <c r="AU114" s="74">
        <v>3.3670562999999998</v>
      </c>
      <c r="AV114" s="74">
        <v>0.22597780000000001</v>
      </c>
      <c r="AW114" s="74">
        <v>0.65084489999999995</v>
      </c>
      <c r="AX114" s="74">
        <v>0.56309439999999999</v>
      </c>
      <c r="AY114" s="74">
        <v>1.0787916</v>
      </c>
      <c r="AZ114" s="74">
        <v>1.3976065</v>
      </c>
      <c r="BA114" s="74">
        <v>2.3334275999999998</v>
      </c>
      <c r="BB114" s="74">
        <v>2.8283361</v>
      </c>
      <c r="BC114" s="74">
        <v>4.0552254999999997</v>
      </c>
      <c r="BD114" s="74">
        <v>5.8946253000000004</v>
      </c>
      <c r="BE114" s="74">
        <v>11.143011</v>
      </c>
      <c r="BF114" s="74">
        <v>21.129124000000001</v>
      </c>
      <c r="BG114" s="74">
        <v>41.794252999999998</v>
      </c>
      <c r="BH114" s="74">
        <v>83.808162999999993</v>
      </c>
      <c r="BI114" s="74">
        <v>168.37252000000001</v>
      </c>
      <c r="BJ114" s="74">
        <v>318.41667999999999</v>
      </c>
      <c r="BK114" s="74">
        <v>565.37325999999996</v>
      </c>
      <c r="BL114" s="74">
        <v>1359.0953999999999</v>
      </c>
      <c r="BM114" s="74">
        <v>55.642454000000001</v>
      </c>
      <c r="BN114" s="74">
        <v>50.408436999999999</v>
      </c>
      <c r="BP114" s="90">
        <v>2007</v>
      </c>
    </row>
    <row r="115" spans="2:68">
      <c r="B115" s="90">
        <v>2008</v>
      </c>
      <c r="C115" s="74">
        <v>4.2238528999999998</v>
      </c>
      <c r="D115" s="74">
        <v>0.73134589999999999</v>
      </c>
      <c r="E115" s="74">
        <v>0.56313760000000002</v>
      </c>
      <c r="F115" s="74">
        <v>1.2100725999999999</v>
      </c>
      <c r="G115" s="74">
        <v>0.76634519999999995</v>
      </c>
      <c r="H115" s="74">
        <v>0.78984049999999995</v>
      </c>
      <c r="I115" s="74">
        <v>1.9230611</v>
      </c>
      <c r="J115" s="74">
        <v>1.9017553</v>
      </c>
      <c r="K115" s="74">
        <v>4.5659770000000002</v>
      </c>
      <c r="L115" s="74">
        <v>5.5117820999999996</v>
      </c>
      <c r="M115" s="74">
        <v>13.557269</v>
      </c>
      <c r="N115" s="74">
        <v>16.474098999999999</v>
      </c>
      <c r="O115" s="74">
        <v>42.862729999999999</v>
      </c>
      <c r="P115" s="74">
        <v>95.642080000000007</v>
      </c>
      <c r="Q115" s="74">
        <v>186.67581999999999</v>
      </c>
      <c r="R115" s="74">
        <v>411.46701000000002</v>
      </c>
      <c r="S115" s="74">
        <v>745.78967</v>
      </c>
      <c r="T115" s="74">
        <v>1673.74</v>
      </c>
      <c r="U115" s="74">
        <v>55.826473999999997</v>
      </c>
      <c r="V115" s="74">
        <v>61.222631</v>
      </c>
      <c r="X115" s="90">
        <v>2008</v>
      </c>
      <c r="Y115" s="74">
        <v>2.3779764000000001</v>
      </c>
      <c r="Z115" s="74">
        <v>0.15360699999999999</v>
      </c>
      <c r="AA115" s="74">
        <v>0.74314740000000001</v>
      </c>
      <c r="AB115" s="74">
        <v>0.71037360000000005</v>
      </c>
      <c r="AC115" s="74">
        <v>1.0761004999999999</v>
      </c>
      <c r="AD115" s="74">
        <v>1.4857617000000001</v>
      </c>
      <c r="AE115" s="74">
        <v>1.369229</v>
      </c>
      <c r="AF115" s="74">
        <v>0.99899099999999996</v>
      </c>
      <c r="AG115" s="74">
        <v>1.8548671999999999</v>
      </c>
      <c r="AH115" s="74">
        <v>4.2535695000000002</v>
      </c>
      <c r="AI115" s="74">
        <v>8.6591147999999993</v>
      </c>
      <c r="AJ115" s="74">
        <v>17.260290000000001</v>
      </c>
      <c r="AK115" s="74">
        <v>35.503723000000001</v>
      </c>
      <c r="AL115" s="74">
        <v>68.227735999999993</v>
      </c>
      <c r="AM115" s="74">
        <v>119.92452</v>
      </c>
      <c r="AN115" s="74">
        <v>237.64949999999999</v>
      </c>
      <c r="AO115" s="74">
        <v>415.39411000000001</v>
      </c>
      <c r="AP115" s="74">
        <v>1036.0778</v>
      </c>
      <c r="AQ115" s="74">
        <v>49.891571999999996</v>
      </c>
      <c r="AR115" s="74">
        <v>37.966420999999997</v>
      </c>
      <c r="AT115" s="90">
        <v>2008</v>
      </c>
      <c r="AU115" s="74">
        <v>3.325879</v>
      </c>
      <c r="AV115" s="74">
        <v>0.44954490000000003</v>
      </c>
      <c r="AW115" s="74">
        <v>0.65070280000000003</v>
      </c>
      <c r="AX115" s="74">
        <v>0.96711000000000003</v>
      </c>
      <c r="AY115" s="74">
        <v>0.91721359999999996</v>
      </c>
      <c r="AZ115" s="74">
        <v>1.1333272999999999</v>
      </c>
      <c r="BA115" s="74">
        <v>1.6457021999999999</v>
      </c>
      <c r="BB115" s="74">
        <v>1.4469476999999999</v>
      </c>
      <c r="BC115" s="74">
        <v>3.2012613000000001</v>
      </c>
      <c r="BD115" s="74">
        <v>4.8770242000000001</v>
      </c>
      <c r="BE115" s="74">
        <v>11.088735</v>
      </c>
      <c r="BF115" s="74">
        <v>16.869056</v>
      </c>
      <c r="BG115" s="74">
        <v>39.190598000000001</v>
      </c>
      <c r="BH115" s="74">
        <v>81.846317999999997</v>
      </c>
      <c r="BI115" s="74">
        <v>152.15610000000001</v>
      </c>
      <c r="BJ115" s="74">
        <v>317.58976000000001</v>
      </c>
      <c r="BK115" s="74">
        <v>553.67746999999997</v>
      </c>
      <c r="BL115" s="74">
        <v>1248.3123000000001</v>
      </c>
      <c r="BM115" s="74">
        <v>52.844344999999997</v>
      </c>
      <c r="BN115" s="74">
        <v>47.452973</v>
      </c>
      <c r="BP115" s="90">
        <v>2008</v>
      </c>
    </row>
    <row r="116" spans="2:68">
      <c r="B116" s="90">
        <v>2009</v>
      </c>
      <c r="C116" s="74">
        <v>2.0492670999999998</v>
      </c>
      <c r="D116" s="74">
        <v>0.57972190000000001</v>
      </c>
      <c r="E116" s="74">
        <v>0.70263699999999996</v>
      </c>
      <c r="F116" s="74">
        <v>0.39923239999999999</v>
      </c>
      <c r="G116" s="74">
        <v>0.73744319999999997</v>
      </c>
      <c r="H116" s="74">
        <v>1.6223353</v>
      </c>
      <c r="I116" s="74">
        <v>2.1671143000000002</v>
      </c>
      <c r="J116" s="74">
        <v>3.1396345999999999</v>
      </c>
      <c r="K116" s="74">
        <v>4.3973616</v>
      </c>
      <c r="L116" s="74">
        <v>7.3984177999999998</v>
      </c>
      <c r="M116" s="74">
        <v>11.704698</v>
      </c>
      <c r="N116" s="74">
        <v>21.744368000000001</v>
      </c>
      <c r="O116" s="74">
        <v>42.968223999999999</v>
      </c>
      <c r="P116" s="74">
        <v>91.314864</v>
      </c>
      <c r="Q116" s="74">
        <v>185.04924</v>
      </c>
      <c r="R116" s="74">
        <v>363.90419000000003</v>
      </c>
      <c r="S116" s="74">
        <v>685.76418000000001</v>
      </c>
      <c r="T116" s="74">
        <v>1608.7800999999999</v>
      </c>
      <c r="U116" s="74">
        <v>53.764550999999997</v>
      </c>
      <c r="V116" s="74">
        <v>58.080945</v>
      </c>
      <c r="X116" s="90">
        <v>2009</v>
      </c>
      <c r="Y116" s="74">
        <v>2.4505740999999999</v>
      </c>
      <c r="Z116" s="74">
        <v>0.45723760000000002</v>
      </c>
      <c r="AA116" s="74">
        <v>0.59289910000000001</v>
      </c>
      <c r="AB116" s="74">
        <v>0.70323880000000005</v>
      </c>
      <c r="AC116" s="74">
        <v>1.0420004</v>
      </c>
      <c r="AD116" s="74">
        <v>1.1598013</v>
      </c>
      <c r="AE116" s="74">
        <v>1.2193997999999999</v>
      </c>
      <c r="AF116" s="74">
        <v>2.7227418999999999</v>
      </c>
      <c r="AG116" s="74">
        <v>2.7573059</v>
      </c>
      <c r="AH116" s="74">
        <v>5.1020734000000001</v>
      </c>
      <c r="AI116" s="74">
        <v>9.2931001999999996</v>
      </c>
      <c r="AJ116" s="74">
        <v>17.131585999999999</v>
      </c>
      <c r="AK116" s="74">
        <v>34.773763000000002</v>
      </c>
      <c r="AL116" s="74">
        <v>63.607388999999998</v>
      </c>
      <c r="AM116" s="74">
        <v>114.92744999999999</v>
      </c>
      <c r="AN116" s="74">
        <v>224.72595999999999</v>
      </c>
      <c r="AO116" s="74">
        <v>403.80383</v>
      </c>
      <c r="AP116" s="74">
        <v>955.68786</v>
      </c>
      <c r="AQ116" s="74">
        <v>47.691383999999999</v>
      </c>
      <c r="AR116" s="74">
        <v>36.241796000000001</v>
      </c>
      <c r="AT116" s="90">
        <v>2009</v>
      </c>
      <c r="AU116" s="74">
        <v>2.2445366999999998</v>
      </c>
      <c r="AV116" s="74">
        <v>0.52002079999999995</v>
      </c>
      <c r="AW116" s="74">
        <v>0.64923070000000005</v>
      </c>
      <c r="AX116" s="74">
        <v>0.54703170000000001</v>
      </c>
      <c r="AY116" s="74">
        <v>0.88530489999999995</v>
      </c>
      <c r="AZ116" s="74">
        <v>1.3947806</v>
      </c>
      <c r="BA116" s="74">
        <v>1.6933343999999999</v>
      </c>
      <c r="BB116" s="74">
        <v>2.9296631999999998</v>
      </c>
      <c r="BC116" s="74">
        <v>3.5712798000000001</v>
      </c>
      <c r="BD116" s="74">
        <v>6.2402294999999999</v>
      </c>
      <c r="BE116" s="74">
        <v>10.488909</v>
      </c>
      <c r="BF116" s="74">
        <v>19.422423999999999</v>
      </c>
      <c r="BG116" s="74">
        <v>38.876218000000001</v>
      </c>
      <c r="BH116" s="74">
        <v>77.379446999999999</v>
      </c>
      <c r="BI116" s="74">
        <v>148.90532999999999</v>
      </c>
      <c r="BJ116" s="74">
        <v>288.91547000000003</v>
      </c>
      <c r="BK116" s="74">
        <v>522.85172</v>
      </c>
      <c r="BL116" s="74">
        <v>1175.6270999999999</v>
      </c>
      <c r="BM116" s="74">
        <v>50.715359999999997</v>
      </c>
      <c r="BN116" s="74">
        <v>45.146033000000003</v>
      </c>
      <c r="BP116" s="90">
        <v>2009</v>
      </c>
    </row>
    <row r="117" spans="2:68">
      <c r="B117" s="90">
        <v>2010</v>
      </c>
      <c r="C117" s="74">
        <v>2.6798084000000002</v>
      </c>
      <c r="D117" s="74">
        <v>0.57313979999999998</v>
      </c>
      <c r="E117" s="74">
        <v>0.28168260000000001</v>
      </c>
      <c r="F117" s="74">
        <v>0.93417910000000004</v>
      </c>
      <c r="G117" s="74">
        <v>1.2134921000000001</v>
      </c>
      <c r="H117" s="74">
        <v>1.3311245</v>
      </c>
      <c r="I117" s="74">
        <v>1.600905</v>
      </c>
      <c r="J117" s="74">
        <v>2.8956059000000001</v>
      </c>
      <c r="K117" s="74">
        <v>4.5880339000000001</v>
      </c>
      <c r="L117" s="74">
        <v>4.6718845</v>
      </c>
      <c r="M117" s="74">
        <v>11.053478999999999</v>
      </c>
      <c r="N117" s="74">
        <v>20.654246000000001</v>
      </c>
      <c r="O117" s="74">
        <v>44.218291000000001</v>
      </c>
      <c r="P117" s="74">
        <v>97.508870000000002</v>
      </c>
      <c r="Q117" s="74">
        <v>182.54221999999999</v>
      </c>
      <c r="R117" s="74">
        <v>369.63623999999999</v>
      </c>
      <c r="S117" s="74">
        <v>685.87621000000001</v>
      </c>
      <c r="T117" s="74">
        <v>1730.4536000000001</v>
      </c>
      <c r="U117" s="74">
        <v>56.519835</v>
      </c>
      <c r="V117" s="74">
        <v>59.808686000000002</v>
      </c>
      <c r="X117" s="90">
        <v>2010</v>
      </c>
      <c r="Y117" s="74">
        <v>2.4021816999999999</v>
      </c>
      <c r="Z117" s="74">
        <v>0.6039814</v>
      </c>
      <c r="AA117" s="74">
        <v>0.44478380000000001</v>
      </c>
      <c r="AB117" s="74">
        <v>0.56280399999999997</v>
      </c>
      <c r="AC117" s="74">
        <v>0.89630290000000001</v>
      </c>
      <c r="AD117" s="74">
        <v>0.99889249999999996</v>
      </c>
      <c r="AE117" s="74">
        <v>1.2022105000000001</v>
      </c>
      <c r="AF117" s="74">
        <v>1.6124251000000001</v>
      </c>
      <c r="AG117" s="74">
        <v>3.6164122999999999</v>
      </c>
      <c r="AH117" s="74">
        <v>5.6105489000000004</v>
      </c>
      <c r="AI117" s="74">
        <v>10.857336</v>
      </c>
      <c r="AJ117" s="74">
        <v>14.705303000000001</v>
      </c>
      <c r="AK117" s="74">
        <v>30.133289999999999</v>
      </c>
      <c r="AL117" s="74">
        <v>63.873443000000002</v>
      </c>
      <c r="AM117" s="74">
        <v>130.24297000000001</v>
      </c>
      <c r="AN117" s="74">
        <v>214.8322</v>
      </c>
      <c r="AO117" s="74">
        <v>442.44434000000001</v>
      </c>
      <c r="AP117" s="74">
        <v>1066.2327</v>
      </c>
      <c r="AQ117" s="74">
        <v>51.717660000000002</v>
      </c>
      <c r="AR117" s="74">
        <v>38.419477000000001</v>
      </c>
      <c r="AT117" s="90">
        <v>2010</v>
      </c>
      <c r="AU117" s="74">
        <v>2.5446833</v>
      </c>
      <c r="AV117" s="74">
        <v>0.58815660000000003</v>
      </c>
      <c r="AW117" s="74">
        <v>0.36114020000000002</v>
      </c>
      <c r="AX117" s="74">
        <v>0.75339990000000001</v>
      </c>
      <c r="AY117" s="74">
        <v>1.0591543999999999</v>
      </c>
      <c r="AZ117" s="74">
        <v>1.1676097999999999</v>
      </c>
      <c r="BA117" s="74">
        <v>1.4016848</v>
      </c>
      <c r="BB117" s="74">
        <v>2.2492323999999999</v>
      </c>
      <c r="BC117" s="74">
        <v>4.0986219999999998</v>
      </c>
      <c r="BD117" s="74">
        <v>5.1453430999999998</v>
      </c>
      <c r="BE117" s="74">
        <v>10.95453</v>
      </c>
      <c r="BF117" s="74">
        <v>17.655111000000002</v>
      </c>
      <c r="BG117" s="74">
        <v>37.173974000000001</v>
      </c>
      <c r="BH117" s="74">
        <v>80.581684999999993</v>
      </c>
      <c r="BI117" s="74">
        <v>155.7681</v>
      </c>
      <c r="BJ117" s="74">
        <v>286.28176000000002</v>
      </c>
      <c r="BK117" s="74">
        <v>546.24426000000005</v>
      </c>
      <c r="BL117" s="74">
        <v>1292.3117999999999</v>
      </c>
      <c r="BM117" s="74">
        <v>54.108275999999996</v>
      </c>
      <c r="BN117" s="74">
        <v>47.176321000000002</v>
      </c>
      <c r="BP117" s="90">
        <v>2010</v>
      </c>
    </row>
    <row r="118" spans="2:68">
      <c r="B118" s="90">
        <v>2011</v>
      </c>
      <c r="C118" s="74">
        <v>3.0727015</v>
      </c>
      <c r="D118" s="74">
        <v>0.42122700000000002</v>
      </c>
      <c r="E118" s="74">
        <v>0.14053959999999999</v>
      </c>
      <c r="F118" s="74">
        <v>0.53576279999999998</v>
      </c>
      <c r="G118" s="74">
        <v>0.60718669999999997</v>
      </c>
      <c r="H118" s="74">
        <v>0.47557680000000002</v>
      </c>
      <c r="I118" s="74">
        <v>0.6500167</v>
      </c>
      <c r="J118" s="74">
        <v>2.6847216</v>
      </c>
      <c r="K118" s="74">
        <v>4.1944815999999996</v>
      </c>
      <c r="L118" s="74">
        <v>6.0197842000000001</v>
      </c>
      <c r="M118" s="74">
        <v>11.897888999999999</v>
      </c>
      <c r="N118" s="74">
        <v>21.901040999999999</v>
      </c>
      <c r="O118" s="74">
        <v>41.557727999999997</v>
      </c>
      <c r="P118" s="74">
        <v>91.090620000000001</v>
      </c>
      <c r="Q118" s="74">
        <v>180.24270999999999</v>
      </c>
      <c r="R118" s="74">
        <v>375.75799999999998</v>
      </c>
      <c r="S118" s="74">
        <v>722.03682000000003</v>
      </c>
      <c r="T118" s="74">
        <v>1780.3984</v>
      </c>
      <c r="U118" s="74">
        <v>58.741343000000001</v>
      </c>
      <c r="V118" s="74">
        <v>60.828443</v>
      </c>
      <c r="X118" s="90">
        <v>2011</v>
      </c>
      <c r="Y118" s="74">
        <v>0.84556229999999999</v>
      </c>
      <c r="Z118" s="74">
        <v>0.59221619999999997</v>
      </c>
      <c r="AA118" s="74">
        <v>0.29571710000000001</v>
      </c>
      <c r="AB118" s="74">
        <v>0.70735360000000003</v>
      </c>
      <c r="AC118" s="74">
        <v>0.50748990000000005</v>
      </c>
      <c r="AD118" s="74">
        <v>1.2238614000000001</v>
      </c>
      <c r="AE118" s="74">
        <v>0.7823196</v>
      </c>
      <c r="AF118" s="74">
        <v>1.7683332</v>
      </c>
      <c r="AG118" s="74">
        <v>2.3735284000000001</v>
      </c>
      <c r="AH118" s="74">
        <v>4.3719219999999996</v>
      </c>
      <c r="AI118" s="74">
        <v>10.206300000000001</v>
      </c>
      <c r="AJ118" s="74">
        <v>19.141624</v>
      </c>
      <c r="AK118" s="74">
        <v>30.741605</v>
      </c>
      <c r="AL118" s="74">
        <v>64.165730999999994</v>
      </c>
      <c r="AM118" s="74">
        <v>129.59837999999999</v>
      </c>
      <c r="AN118" s="74">
        <v>221.05158</v>
      </c>
      <c r="AO118" s="74">
        <v>417.81741</v>
      </c>
      <c r="AP118" s="74">
        <v>1107.9736</v>
      </c>
      <c r="AQ118" s="74">
        <v>52.932732000000001</v>
      </c>
      <c r="AR118" s="74">
        <v>38.624339999999997</v>
      </c>
      <c r="AT118" s="90">
        <v>2011</v>
      </c>
      <c r="AU118" s="74">
        <v>1.9888706</v>
      </c>
      <c r="AV118" s="74">
        <v>0.50445580000000001</v>
      </c>
      <c r="AW118" s="74">
        <v>0.2161594</v>
      </c>
      <c r="AX118" s="74">
        <v>0.61921250000000005</v>
      </c>
      <c r="AY118" s="74">
        <v>0.55842939999999996</v>
      </c>
      <c r="AZ118" s="74">
        <v>0.84430430000000001</v>
      </c>
      <c r="BA118" s="74">
        <v>0.71607080000000001</v>
      </c>
      <c r="BB118" s="74">
        <v>2.2237612000000002</v>
      </c>
      <c r="BC118" s="74">
        <v>3.2761189000000002</v>
      </c>
      <c r="BD118" s="74">
        <v>5.1886159000000003</v>
      </c>
      <c r="BE118" s="74">
        <v>11.043711</v>
      </c>
      <c r="BF118" s="74">
        <v>20.509088999999999</v>
      </c>
      <c r="BG118" s="74">
        <v>36.133768000000003</v>
      </c>
      <c r="BH118" s="74">
        <v>77.546999999999997</v>
      </c>
      <c r="BI118" s="74">
        <v>154.46540999999999</v>
      </c>
      <c r="BJ118" s="74">
        <v>292.65269999999998</v>
      </c>
      <c r="BK118" s="74">
        <v>548.38390000000004</v>
      </c>
      <c r="BL118" s="74">
        <v>1339.6695</v>
      </c>
      <c r="BM118" s="74">
        <v>55.823574999999998</v>
      </c>
      <c r="BN118" s="74">
        <v>47.758448999999999</v>
      </c>
      <c r="BP118" s="90">
        <v>2011</v>
      </c>
    </row>
    <row r="119" spans="2:68">
      <c r="B119" s="90">
        <v>2012</v>
      </c>
      <c r="C119" s="74">
        <v>1.9551056</v>
      </c>
      <c r="D119" s="74">
        <v>0.54853730000000001</v>
      </c>
      <c r="E119" s="74">
        <v>0.70180169999999997</v>
      </c>
      <c r="F119" s="74">
        <v>0.4001921</v>
      </c>
      <c r="G119" s="74">
        <v>0.48126029999999997</v>
      </c>
      <c r="H119" s="74">
        <v>0.8139421</v>
      </c>
      <c r="I119" s="74">
        <v>1.6291115</v>
      </c>
      <c r="J119" s="74">
        <v>1.8039795999999999</v>
      </c>
      <c r="K119" s="74">
        <v>3.4629764999999999</v>
      </c>
      <c r="L119" s="74">
        <v>6.4516128999999998</v>
      </c>
      <c r="M119" s="74">
        <v>10.479302000000001</v>
      </c>
      <c r="N119" s="74">
        <v>20.624033000000001</v>
      </c>
      <c r="O119" s="74">
        <v>42.187927999999999</v>
      </c>
      <c r="P119" s="74">
        <v>89.404044999999996</v>
      </c>
      <c r="Q119" s="74">
        <v>184.85337000000001</v>
      </c>
      <c r="R119" s="74">
        <v>361.78908000000001</v>
      </c>
      <c r="S119" s="74">
        <v>706.19268999999997</v>
      </c>
      <c r="T119" s="74">
        <v>1847.8594000000001</v>
      </c>
      <c r="U119" s="74">
        <v>60.081434000000002</v>
      </c>
      <c r="V119" s="74">
        <v>61.026195000000001</v>
      </c>
      <c r="X119" s="90">
        <v>2012</v>
      </c>
      <c r="Y119" s="74">
        <v>1.6495571</v>
      </c>
      <c r="Z119" s="74">
        <v>0.4346698</v>
      </c>
      <c r="AA119" s="74">
        <v>0.8856598</v>
      </c>
      <c r="AB119" s="74">
        <v>0.56285390000000002</v>
      </c>
      <c r="AC119" s="74">
        <v>0.75223130000000005</v>
      </c>
      <c r="AD119" s="74">
        <v>0.83456929999999996</v>
      </c>
      <c r="AE119" s="74">
        <v>1.5153179999999999</v>
      </c>
      <c r="AF119" s="74">
        <v>1.2803753</v>
      </c>
      <c r="AG119" s="74">
        <v>3.8756967000000002</v>
      </c>
      <c r="AH119" s="74">
        <v>5.0371392000000004</v>
      </c>
      <c r="AI119" s="74">
        <v>9.0960477999999991</v>
      </c>
      <c r="AJ119" s="74">
        <v>13.773624999999999</v>
      </c>
      <c r="AK119" s="74">
        <v>32.602083999999998</v>
      </c>
      <c r="AL119" s="74">
        <v>65.923807999999994</v>
      </c>
      <c r="AM119" s="74">
        <v>125.63303999999999</v>
      </c>
      <c r="AN119" s="74">
        <v>229.84209000000001</v>
      </c>
      <c r="AO119" s="74">
        <v>452.65355</v>
      </c>
      <c r="AP119" s="74">
        <v>1188.7089000000001</v>
      </c>
      <c r="AQ119" s="74">
        <v>56.162233000000001</v>
      </c>
      <c r="AR119" s="74">
        <v>40.451957999999998</v>
      </c>
      <c r="AT119" s="90">
        <v>2012</v>
      </c>
      <c r="AU119" s="74">
        <v>1.8063946</v>
      </c>
      <c r="AV119" s="74">
        <v>0.49316929999999998</v>
      </c>
      <c r="AW119" s="74">
        <v>0.79141640000000002</v>
      </c>
      <c r="AX119" s="74">
        <v>0.47935220000000001</v>
      </c>
      <c r="AY119" s="74">
        <v>0.61395719999999998</v>
      </c>
      <c r="AZ119" s="74">
        <v>0.82412669999999999</v>
      </c>
      <c r="BA119" s="74">
        <v>1.5724319</v>
      </c>
      <c r="BB119" s="74">
        <v>1.5413437000000001</v>
      </c>
      <c r="BC119" s="74">
        <v>3.6714964999999999</v>
      </c>
      <c r="BD119" s="74">
        <v>5.7375750999999999</v>
      </c>
      <c r="BE119" s="74">
        <v>9.7805481000000007</v>
      </c>
      <c r="BF119" s="74">
        <v>17.159261999999998</v>
      </c>
      <c r="BG119" s="74">
        <v>37.366281000000001</v>
      </c>
      <c r="BH119" s="74">
        <v>77.590146000000004</v>
      </c>
      <c r="BI119" s="74">
        <v>154.67688999999999</v>
      </c>
      <c r="BJ119" s="74">
        <v>291.40037000000001</v>
      </c>
      <c r="BK119" s="74">
        <v>562.35437999999999</v>
      </c>
      <c r="BL119" s="74">
        <v>1419.1784</v>
      </c>
      <c r="BM119" s="74">
        <v>58.112566999999999</v>
      </c>
      <c r="BN119" s="74">
        <v>48.951270000000001</v>
      </c>
      <c r="BP119" s="90">
        <v>2012</v>
      </c>
    </row>
    <row r="120" spans="2:68">
      <c r="B120" s="90">
        <v>2013</v>
      </c>
      <c r="C120" s="74">
        <v>3.3212405999999999</v>
      </c>
      <c r="D120" s="74">
        <v>0.66700459999999995</v>
      </c>
      <c r="E120" s="74">
        <v>0.41968139999999998</v>
      </c>
      <c r="F120" s="74">
        <v>0.79748839999999999</v>
      </c>
      <c r="G120" s="74">
        <v>0.35735129999999998</v>
      </c>
      <c r="H120" s="74">
        <v>1.371877</v>
      </c>
      <c r="I120" s="74">
        <v>1.8069024</v>
      </c>
      <c r="J120" s="74">
        <v>2.9656449</v>
      </c>
      <c r="K120" s="74">
        <v>3.7797456999999999</v>
      </c>
      <c r="L120" s="74">
        <v>5.6769049000000003</v>
      </c>
      <c r="M120" s="74">
        <v>9.0180635999999996</v>
      </c>
      <c r="N120" s="74">
        <v>21.614516999999999</v>
      </c>
      <c r="O120" s="74">
        <v>40.156660000000002</v>
      </c>
      <c r="P120" s="74">
        <v>94.447353000000007</v>
      </c>
      <c r="Q120" s="74">
        <v>185.34004999999999</v>
      </c>
      <c r="R120" s="74">
        <v>355.94146999999998</v>
      </c>
      <c r="S120" s="74">
        <v>648.74501999999995</v>
      </c>
      <c r="T120" s="74">
        <v>1596.5175999999999</v>
      </c>
      <c r="U120" s="74">
        <v>57.099823999999998</v>
      </c>
      <c r="V120" s="74">
        <v>56.731234999999998</v>
      </c>
      <c r="X120" s="90">
        <v>2013</v>
      </c>
      <c r="Y120" s="74">
        <v>1.6182647999999999</v>
      </c>
      <c r="Z120" s="74">
        <v>0.70520269999999996</v>
      </c>
      <c r="AA120" s="74">
        <v>0.29408000000000001</v>
      </c>
      <c r="AB120" s="74">
        <v>1.120511</v>
      </c>
      <c r="AC120" s="74">
        <v>0.49618430000000002</v>
      </c>
      <c r="AD120" s="74">
        <v>1.1663848000000001</v>
      </c>
      <c r="AE120" s="74">
        <v>1.5807297</v>
      </c>
      <c r="AF120" s="74">
        <v>1.6725506000000001</v>
      </c>
      <c r="AG120" s="74">
        <v>1.9065641</v>
      </c>
      <c r="AH120" s="74">
        <v>4.5217067999999996</v>
      </c>
      <c r="AI120" s="74">
        <v>9.3329258999999993</v>
      </c>
      <c r="AJ120" s="74">
        <v>16.324005</v>
      </c>
      <c r="AK120" s="74">
        <v>29.938974999999999</v>
      </c>
      <c r="AL120" s="74">
        <v>59.867113000000003</v>
      </c>
      <c r="AM120" s="74">
        <v>114.59705</v>
      </c>
      <c r="AN120" s="74">
        <v>226.95726999999999</v>
      </c>
      <c r="AO120" s="74">
        <v>420.08449000000002</v>
      </c>
      <c r="AP120" s="74">
        <v>1015.1223</v>
      </c>
      <c r="AQ120" s="74">
        <v>50.808968</v>
      </c>
      <c r="AR120" s="74">
        <v>36.779454000000001</v>
      </c>
      <c r="AT120" s="90">
        <v>2013</v>
      </c>
      <c r="AU120" s="74">
        <v>2.4928249</v>
      </c>
      <c r="AV120" s="74">
        <v>0.68557199999999996</v>
      </c>
      <c r="AW120" s="74">
        <v>0.35844480000000001</v>
      </c>
      <c r="AX120" s="74">
        <v>0.9547698</v>
      </c>
      <c r="AY120" s="74">
        <v>0.42536069999999998</v>
      </c>
      <c r="AZ120" s="74">
        <v>1.2701609</v>
      </c>
      <c r="BA120" s="74">
        <v>1.6943459999999999</v>
      </c>
      <c r="BB120" s="74">
        <v>2.3183866000000002</v>
      </c>
      <c r="BC120" s="74">
        <v>2.8324053999999999</v>
      </c>
      <c r="BD120" s="74">
        <v>5.0930493999999999</v>
      </c>
      <c r="BE120" s="74">
        <v>9.1772290999999999</v>
      </c>
      <c r="BF120" s="74">
        <v>18.931636999999998</v>
      </c>
      <c r="BG120" s="74">
        <v>34.994992000000003</v>
      </c>
      <c r="BH120" s="74">
        <v>77.060154999999995</v>
      </c>
      <c r="BI120" s="74">
        <v>149.22174999999999</v>
      </c>
      <c r="BJ120" s="74">
        <v>287.52537999999998</v>
      </c>
      <c r="BK120" s="74">
        <v>519.70501000000002</v>
      </c>
      <c r="BL120" s="74">
        <v>1221.6795999999999</v>
      </c>
      <c r="BM120" s="74">
        <v>53.938648000000001</v>
      </c>
      <c r="BN120" s="74">
        <v>45.218671999999998</v>
      </c>
      <c r="BP120" s="90">
        <v>2013</v>
      </c>
    </row>
    <row r="121" spans="2:68">
      <c r="B121" s="90">
        <v>2014</v>
      </c>
      <c r="C121" s="74">
        <v>2.5277802999999999</v>
      </c>
      <c r="D121" s="74">
        <v>0.26007839999999999</v>
      </c>
      <c r="E121" s="74">
        <v>0.55637619999999999</v>
      </c>
      <c r="F121" s="74">
        <v>0.92790320000000004</v>
      </c>
      <c r="G121" s="74">
        <v>0.82529359999999996</v>
      </c>
      <c r="H121" s="74">
        <v>1.1329904</v>
      </c>
      <c r="I121" s="74">
        <v>1.5221556000000001</v>
      </c>
      <c r="J121" s="74">
        <v>2.70445</v>
      </c>
      <c r="K121" s="74">
        <v>4.6197238</v>
      </c>
      <c r="L121" s="74">
        <v>7.7743079000000002</v>
      </c>
      <c r="M121" s="74">
        <v>11.928966000000001</v>
      </c>
      <c r="N121" s="74">
        <v>22.357258000000002</v>
      </c>
      <c r="O121" s="74">
        <v>44.708910000000003</v>
      </c>
      <c r="P121" s="74">
        <v>99.382818</v>
      </c>
      <c r="Q121" s="74">
        <v>194.71362999999999</v>
      </c>
      <c r="R121" s="74">
        <v>357.51657</v>
      </c>
      <c r="S121" s="74">
        <v>704.26482999999996</v>
      </c>
      <c r="T121" s="74">
        <v>1675.3946000000001</v>
      </c>
      <c r="U121" s="74">
        <v>61.596418999999997</v>
      </c>
      <c r="V121" s="74">
        <v>59.824246000000002</v>
      </c>
      <c r="X121" s="90">
        <v>2014</v>
      </c>
      <c r="Y121" s="74">
        <v>1.1996433</v>
      </c>
      <c r="Z121" s="74">
        <v>0.68700099999999997</v>
      </c>
      <c r="AA121" s="74">
        <v>0.58603510000000003</v>
      </c>
      <c r="AB121" s="74">
        <v>0.27920479999999998</v>
      </c>
      <c r="AC121" s="74">
        <v>0.24586640000000001</v>
      </c>
      <c r="AD121" s="74">
        <v>1.4881549000000001</v>
      </c>
      <c r="AE121" s="74">
        <v>0.70546989999999998</v>
      </c>
      <c r="AF121" s="74">
        <v>1.7982123000000001</v>
      </c>
      <c r="AG121" s="74">
        <v>3.0916055</v>
      </c>
      <c r="AH121" s="74">
        <v>5.7619322999999998</v>
      </c>
      <c r="AI121" s="74">
        <v>9.8683961</v>
      </c>
      <c r="AJ121" s="74">
        <v>19.036714</v>
      </c>
      <c r="AK121" s="74">
        <v>33.988681</v>
      </c>
      <c r="AL121" s="74">
        <v>69.487392999999997</v>
      </c>
      <c r="AM121" s="74">
        <v>134.45516000000001</v>
      </c>
      <c r="AN121" s="74">
        <v>231.39519999999999</v>
      </c>
      <c r="AO121" s="74">
        <v>436.75089000000003</v>
      </c>
      <c r="AP121" s="74">
        <v>1127.1409000000001</v>
      </c>
      <c r="AQ121" s="74">
        <v>56.073104000000001</v>
      </c>
      <c r="AR121" s="74">
        <v>40.111511</v>
      </c>
      <c r="AT121" s="90">
        <v>2014</v>
      </c>
      <c r="AU121" s="74">
        <v>1.8813686999999999</v>
      </c>
      <c r="AV121" s="74">
        <v>0.46766439999999998</v>
      </c>
      <c r="AW121" s="74">
        <v>0.57082060000000001</v>
      </c>
      <c r="AX121" s="74">
        <v>0.61194970000000004</v>
      </c>
      <c r="AY121" s="74">
        <v>0.5416358</v>
      </c>
      <c r="AZ121" s="74">
        <v>1.3096570000000001</v>
      </c>
      <c r="BA121" s="74">
        <v>1.1146643000000001</v>
      </c>
      <c r="BB121" s="74">
        <v>2.2507329</v>
      </c>
      <c r="BC121" s="74">
        <v>3.8472012000000002</v>
      </c>
      <c r="BD121" s="74">
        <v>6.7536940999999997</v>
      </c>
      <c r="BE121" s="74">
        <v>10.886032999999999</v>
      </c>
      <c r="BF121" s="74">
        <v>20.671330999999999</v>
      </c>
      <c r="BG121" s="74">
        <v>39.265669000000003</v>
      </c>
      <c r="BH121" s="74">
        <v>84.337996000000004</v>
      </c>
      <c r="BI121" s="74">
        <v>163.94730999999999</v>
      </c>
      <c r="BJ121" s="74">
        <v>290.80275</v>
      </c>
      <c r="BK121" s="74">
        <v>554.20317</v>
      </c>
      <c r="BL121" s="74">
        <v>1324.9393</v>
      </c>
      <c r="BM121" s="74">
        <v>58.818302000000003</v>
      </c>
      <c r="BN121" s="74">
        <v>48.520057999999999</v>
      </c>
      <c r="BP121" s="90">
        <v>2014</v>
      </c>
    </row>
    <row r="122" spans="2:68">
      <c r="B122" s="90">
        <v>2015</v>
      </c>
      <c r="C122" s="74">
        <v>2.6347551999999999</v>
      </c>
      <c r="D122" s="74">
        <v>0.25359890000000002</v>
      </c>
      <c r="E122" s="74">
        <v>0.41400779999999998</v>
      </c>
      <c r="F122" s="74">
        <v>1.0631272</v>
      </c>
      <c r="G122" s="74">
        <v>1.0509427</v>
      </c>
      <c r="H122" s="74">
        <v>0.89319009999999999</v>
      </c>
      <c r="I122" s="74">
        <v>1.257334</v>
      </c>
      <c r="J122" s="74">
        <v>1.7827196000000001</v>
      </c>
      <c r="K122" s="74">
        <v>2.6853894999999999</v>
      </c>
      <c r="L122" s="74">
        <v>9.7696702999999996</v>
      </c>
      <c r="M122" s="74">
        <v>14.682646999999999</v>
      </c>
      <c r="N122" s="74">
        <v>23.650613</v>
      </c>
      <c r="O122" s="74">
        <v>43.758592999999998</v>
      </c>
      <c r="P122" s="74">
        <v>96.470707000000004</v>
      </c>
      <c r="Q122" s="74">
        <v>175.12588</v>
      </c>
      <c r="R122" s="74">
        <v>354.93113</v>
      </c>
      <c r="S122" s="74">
        <v>649.08803999999998</v>
      </c>
      <c r="T122" s="74">
        <v>1681.3860999999999</v>
      </c>
      <c r="U122" s="74">
        <v>61.237851999999997</v>
      </c>
      <c r="V122" s="74">
        <v>58.269103999999999</v>
      </c>
      <c r="X122" s="90">
        <v>2015</v>
      </c>
      <c r="Y122" s="74">
        <v>2.3824367</v>
      </c>
      <c r="Z122" s="74">
        <v>0.40127610000000002</v>
      </c>
      <c r="AA122" s="74">
        <v>1.020313</v>
      </c>
      <c r="AB122" s="74">
        <v>0.1394002</v>
      </c>
      <c r="AC122" s="74">
        <v>0.8537574</v>
      </c>
      <c r="AD122" s="74">
        <v>0.33694239999999998</v>
      </c>
      <c r="AE122" s="74">
        <v>1.2536697999999999</v>
      </c>
      <c r="AF122" s="74">
        <v>2.1583437000000001</v>
      </c>
      <c r="AG122" s="74">
        <v>2.0335852999999999</v>
      </c>
      <c r="AH122" s="74">
        <v>4.1553966999999998</v>
      </c>
      <c r="AI122" s="74">
        <v>9.6164673999999994</v>
      </c>
      <c r="AJ122" s="74">
        <v>17.816075999999999</v>
      </c>
      <c r="AK122" s="74">
        <v>29.829422000000001</v>
      </c>
      <c r="AL122" s="74">
        <v>68.250255999999993</v>
      </c>
      <c r="AM122" s="74">
        <v>135.70209</v>
      </c>
      <c r="AN122" s="74">
        <v>237.63257999999999</v>
      </c>
      <c r="AO122" s="74">
        <v>427.85064</v>
      </c>
      <c r="AP122" s="74">
        <v>1257.3090999999999</v>
      </c>
      <c r="AQ122" s="74">
        <v>59.240881000000002</v>
      </c>
      <c r="AR122" s="74">
        <v>41.558731000000002</v>
      </c>
      <c r="AT122" s="90">
        <v>2015</v>
      </c>
      <c r="AU122" s="74">
        <v>2.5119688999999998</v>
      </c>
      <c r="AV122" s="74">
        <v>0.32546530000000001</v>
      </c>
      <c r="AW122" s="74">
        <v>0.708874</v>
      </c>
      <c r="AX122" s="74">
        <v>0.61230490000000004</v>
      </c>
      <c r="AY122" s="74">
        <v>0.95449499999999998</v>
      </c>
      <c r="AZ122" s="74">
        <v>0.61589249999999995</v>
      </c>
      <c r="BA122" s="74">
        <v>1.2554992</v>
      </c>
      <c r="BB122" s="74">
        <v>1.9708091000000001</v>
      </c>
      <c r="BC122" s="74">
        <v>2.3561964999999998</v>
      </c>
      <c r="BD122" s="74">
        <v>6.9149650999999999</v>
      </c>
      <c r="BE122" s="74">
        <v>12.115952</v>
      </c>
      <c r="BF122" s="74">
        <v>20.682994999999998</v>
      </c>
      <c r="BG122" s="74">
        <v>36.656748999999998</v>
      </c>
      <c r="BH122" s="74">
        <v>82.239473000000004</v>
      </c>
      <c r="BI122" s="74">
        <v>155.00210999999999</v>
      </c>
      <c r="BJ122" s="74">
        <v>293.08584000000002</v>
      </c>
      <c r="BK122" s="74">
        <v>525.50894000000005</v>
      </c>
      <c r="BL122" s="74">
        <v>1412.7456</v>
      </c>
      <c r="BM122" s="74">
        <v>60.232629000000003</v>
      </c>
      <c r="BN122" s="74">
        <v>48.803187999999999</v>
      </c>
      <c r="BP122" s="90">
        <v>2015</v>
      </c>
    </row>
    <row r="123" spans="2:68">
      <c r="B123" s="90">
        <v>2016</v>
      </c>
      <c r="C123" s="74">
        <v>2.4755753999999999</v>
      </c>
      <c r="D123" s="74">
        <v>0.62172119999999997</v>
      </c>
      <c r="E123" s="74">
        <v>0.81582929999999998</v>
      </c>
      <c r="F123" s="74">
        <v>0.26469910000000002</v>
      </c>
      <c r="G123" s="74">
        <v>0.57805209999999996</v>
      </c>
      <c r="H123" s="74">
        <v>1.1016431</v>
      </c>
      <c r="I123" s="74">
        <v>1.6814994000000001</v>
      </c>
      <c r="J123" s="74">
        <v>2.3694673000000002</v>
      </c>
      <c r="K123" s="74">
        <v>4.5812491</v>
      </c>
      <c r="L123" s="74">
        <v>7.6368134999999997</v>
      </c>
      <c r="M123" s="74">
        <v>11.667724</v>
      </c>
      <c r="N123" s="74">
        <v>23.489163000000001</v>
      </c>
      <c r="O123" s="74">
        <v>45.170377000000002</v>
      </c>
      <c r="P123" s="74">
        <v>85.383035000000007</v>
      </c>
      <c r="Q123" s="74">
        <v>185.65107</v>
      </c>
      <c r="R123" s="74">
        <v>330.35323</v>
      </c>
      <c r="S123" s="74">
        <v>645.42571999999996</v>
      </c>
      <c r="T123" s="74">
        <v>1699.4164000000001</v>
      </c>
      <c r="U123" s="74">
        <v>61.742697</v>
      </c>
      <c r="V123" s="74">
        <v>57.644545000000001</v>
      </c>
      <c r="X123" s="90">
        <v>2016</v>
      </c>
      <c r="Y123" s="74">
        <v>1.1753444</v>
      </c>
      <c r="Z123" s="74">
        <v>0.2621019</v>
      </c>
      <c r="AA123" s="74">
        <v>0.28725640000000002</v>
      </c>
      <c r="AB123" s="74">
        <v>0.55588059999999995</v>
      </c>
      <c r="AC123" s="74">
        <v>0.3618381</v>
      </c>
      <c r="AD123" s="74">
        <v>0.66184180000000004</v>
      </c>
      <c r="AE123" s="74">
        <v>0.99775619999999998</v>
      </c>
      <c r="AF123" s="74">
        <v>2.1102441000000001</v>
      </c>
      <c r="AG123" s="74">
        <v>3.5403156</v>
      </c>
      <c r="AH123" s="74">
        <v>4.7603818999999996</v>
      </c>
      <c r="AI123" s="74">
        <v>9.1639429000000003</v>
      </c>
      <c r="AJ123" s="74">
        <v>16.751376</v>
      </c>
      <c r="AK123" s="74">
        <v>35.216279999999998</v>
      </c>
      <c r="AL123" s="74">
        <v>68.050526000000005</v>
      </c>
      <c r="AM123" s="74">
        <v>130.80257</v>
      </c>
      <c r="AN123" s="74">
        <v>234.37157999999999</v>
      </c>
      <c r="AO123" s="74">
        <v>446.55405000000002</v>
      </c>
      <c r="AP123" s="74">
        <v>1240.4387999999999</v>
      </c>
      <c r="AQ123" s="74">
        <v>59.509998000000003</v>
      </c>
      <c r="AR123" s="74">
        <v>41.546460000000003</v>
      </c>
      <c r="AT123" s="90">
        <v>2016</v>
      </c>
      <c r="AU123" s="74">
        <v>1.8428774999999999</v>
      </c>
      <c r="AV123" s="74">
        <v>0.44663340000000001</v>
      </c>
      <c r="AW123" s="74">
        <v>0.55878019999999995</v>
      </c>
      <c r="AX123" s="74">
        <v>0.40673720000000002</v>
      </c>
      <c r="AY123" s="74">
        <v>0.4722344</v>
      </c>
      <c r="AZ123" s="74">
        <v>0.88188480000000002</v>
      </c>
      <c r="BA123" s="74">
        <v>1.3377292999999999</v>
      </c>
      <c r="BB123" s="74">
        <v>2.2395553000000001</v>
      </c>
      <c r="BC123" s="74">
        <v>4.0571044000000001</v>
      </c>
      <c r="BD123" s="74">
        <v>6.1684932999999997</v>
      </c>
      <c r="BE123" s="74">
        <v>10.397320000000001</v>
      </c>
      <c r="BF123" s="74">
        <v>20.055354999999999</v>
      </c>
      <c r="BG123" s="74">
        <v>40.079976000000002</v>
      </c>
      <c r="BH123" s="74">
        <v>76.608891</v>
      </c>
      <c r="BI123" s="74">
        <v>157.71807999999999</v>
      </c>
      <c r="BJ123" s="74">
        <v>279.79115000000002</v>
      </c>
      <c r="BK123" s="74">
        <v>535.04372000000001</v>
      </c>
      <c r="BL123" s="74">
        <v>1410.8756000000001</v>
      </c>
      <c r="BM123" s="74">
        <v>60.617818</v>
      </c>
      <c r="BN123" s="74">
        <v>48.503222000000001</v>
      </c>
      <c r="BP123" s="90">
        <v>2016</v>
      </c>
    </row>
    <row r="124" spans="2:68">
      <c r="B124" s="90">
        <v>2017</v>
      </c>
      <c r="C124" s="74">
        <v>1.6067672</v>
      </c>
      <c r="D124" s="74">
        <v>0.85898209999999997</v>
      </c>
      <c r="E124" s="74">
        <v>0.92364489999999999</v>
      </c>
      <c r="F124" s="74">
        <v>0.78953499999999999</v>
      </c>
      <c r="G124" s="74">
        <v>1.0277057999999999</v>
      </c>
      <c r="H124" s="74">
        <v>0.64943989999999996</v>
      </c>
      <c r="I124" s="74">
        <v>1.0987212</v>
      </c>
      <c r="J124" s="74">
        <v>2.4159812000000001</v>
      </c>
      <c r="K124" s="74">
        <v>4.3857451000000003</v>
      </c>
      <c r="L124" s="74">
        <v>7.7829568</v>
      </c>
      <c r="M124" s="74">
        <v>12.552538999999999</v>
      </c>
      <c r="N124" s="74">
        <v>23.260154</v>
      </c>
      <c r="O124" s="74">
        <v>53.288238999999997</v>
      </c>
      <c r="P124" s="74">
        <v>89.996267000000003</v>
      </c>
      <c r="Q124" s="74">
        <v>194.51237</v>
      </c>
      <c r="R124" s="74">
        <v>361.84762999999998</v>
      </c>
      <c r="S124" s="74">
        <v>670.50082999999995</v>
      </c>
      <c r="T124" s="74">
        <v>1829.2252000000001</v>
      </c>
      <c r="U124" s="74">
        <v>66.919497000000007</v>
      </c>
      <c r="V124" s="74">
        <v>61.487127999999998</v>
      </c>
      <c r="X124" s="90">
        <v>2017</v>
      </c>
      <c r="Y124" s="74">
        <v>1.6982542</v>
      </c>
      <c r="Z124" s="74">
        <v>0.64670839999999996</v>
      </c>
      <c r="AA124" s="74">
        <v>0.27947169999999999</v>
      </c>
      <c r="AB124" s="74">
        <v>0.83145100000000005</v>
      </c>
      <c r="AC124" s="74">
        <v>0.47696899999999998</v>
      </c>
      <c r="AD124" s="74">
        <v>0.65070130000000004</v>
      </c>
      <c r="AE124" s="74">
        <v>1.4081821999999999</v>
      </c>
      <c r="AF124" s="74">
        <v>2.2769598000000002</v>
      </c>
      <c r="AG124" s="74">
        <v>3.4706255000000001</v>
      </c>
      <c r="AH124" s="74">
        <v>6.1865211999999996</v>
      </c>
      <c r="AI124" s="74">
        <v>10.754671</v>
      </c>
      <c r="AJ124" s="74">
        <v>19.520624999999999</v>
      </c>
      <c r="AK124" s="74">
        <v>34.404105999999999</v>
      </c>
      <c r="AL124" s="74">
        <v>66.893699999999995</v>
      </c>
      <c r="AM124" s="74">
        <v>140.68996000000001</v>
      </c>
      <c r="AN124" s="74">
        <v>258.05905999999999</v>
      </c>
      <c r="AO124" s="74">
        <v>474.88407999999998</v>
      </c>
      <c r="AP124" s="74">
        <v>1334.3598999999999</v>
      </c>
      <c r="AQ124" s="74">
        <v>64.124365999999995</v>
      </c>
      <c r="AR124" s="74">
        <v>44.670788999999999</v>
      </c>
      <c r="AT124" s="90">
        <v>2017</v>
      </c>
      <c r="AU124" s="74">
        <v>1.6512445</v>
      </c>
      <c r="AV124" s="74">
        <v>0.75563709999999995</v>
      </c>
      <c r="AW124" s="74">
        <v>0.61078940000000004</v>
      </c>
      <c r="AX124" s="74">
        <v>0.80995110000000003</v>
      </c>
      <c r="AY124" s="74">
        <v>0.75829780000000002</v>
      </c>
      <c r="AZ124" s="74">
        <v>0.65007000000000004</v>
      </c>
      <c r="BA124" s="74">
        <v>1.2545512000000001</v>
      </c>
      <c r="BB124" s="74">
        <v>2.3461935</v>
      </c>
      <c r="BC124" s="74">
        <v>3.9256959</v>
      </c>
      <c r="BD124" s="74">
        <v>6.9697053999999996</v>
      </c>
      <c r="BE124" s="74">
        <v>11.639438</v>
      </c>
      <c r="BF124" s="74">
        <v>21.354483999999999</v>
      </c>
      <c r="BG124" s="74">
        <v>43.606931000000003</v>
      </c>
      <c r="BH124" s="74">
        <v>78.234887000000001</v>
      </c>
      <c r="BI124" s="74">
        <v>167.10356999999999</v>
      </c>
      <c r="BJ124" s="74">
        <v>307.40735999999998</v>
      </c>
      <c r="BK124" s="74">
        <v>562.44050000000004</v>
      </c>
      <c r="BL124" s="74">
        <v>1520.0344</v>
      </c>
      <c r="BM124" s="74">
        <v>65.511375000000001</v>
      </c>
      <c r="BN124" s="74">
        <v>51.956015999999998</v>
      </c>
      <c r="BP124" s="90">
        <v>2017</v>
      </c>
    </row>
    <row r="125" spans="2:68">
      <c r="B125" s="90">
        <v>2018</v>
      </c>
      <c r="C125" s="74">
        <v>1.8658596000000001</v>
      </c>
      <c r="D125" s="74">
        <v>0.60672099999999995</v>
      </c>
      <c r="E125" s="74">
        <v>0.25595970000000001</v>
      </c>
      <c r="F125" s="74">
        <v>0.52313229999999999</v>
      </c>
      <c r="G125" s="74">
        <v>0.67715199999999998</v>
      </c>
      <c r="H125" s="74">
        <v>0.85331880000000004</v>
      </c>
      <c r="I125" s="74">
        <v>1.8426806</v>
      </c>
      <c r="J125" s="74">
        <v>1.5143044000000001</v>
      </c>
      <c r="K125" s="74">
        <v>3.5320757</v>
      </c>
      <c r="L125" s="74">
        <v>7.5227655000000002</v>
      </c>
      <c r="M125" s="74">
        <v>12.203987</v>
      </c>
      <c r="N125" s="74">
        <v>26.312291999999999</v>
      </c>
      <c r="O125" s="74">
        <v>42.952272999999998</v>
      </c>
      <c r="P125" s="74">
        <v>85.401582000000005</v>
      </c>
      <c r="Q125" s="74">
        <v>164.62473</v>
      </c>
      <c r="R125" s="74">
        <v>317.0034</v>
      </c>
      <c r="S125" s="74">
        <v>583.23743000000002</v>
      </c>
      <c r="T125" s="74">
        <v>1629.7520999999999</v>
      </c>
      <c r="U125" s="74">
        <v>60.210444000000003</v>
      </c>
      <c r="V125" s="74">
        <v>54.461097000000002</v>
      </c>
      <c r="X125" s="90">
        <v>2018</v>
      </c>
      <c r="Y125" s="74">
        <v>1.1845082</v>
      </c>
      <c r="Z125" s="74">
        <v>0.25616230000000001</v>
      </c>
      <c r="AA125" s="74">
        <v>0.4073464</v>
      </c>
      <c r="AB125" s="74">
        <v>0.41448200000000002</v>
      </c>
      <c r="AC125" s="74">
        <v>0.4729815</v>
      </c>
      <c r="AD125" s="74">
        <v>0.53567489999999995</v>
      </c>
      <c r="AE125" s="74">
        <v>0.42643560000000003</v>
      </c>
      <c r="AF125" s="74">
        <v>1.268146</v>
      </c>
      <c r="AG125" s="74">
        <v>2.7418361999999998</v>
      </c>
      <c r="AH125" s="74">
        <v>5.1662536000000001</v>
      </c>
      <c r="AI125" s="74">
        <v>9.1244510999999999</v>
      </c>
      <c r="AJ125" s="74">
        <v>18.954067999999999</v>
      </c>
      <c r="AK125" s="74">
        <v>33.942386999999997</v>
      </c>
      <c r="AL125" s="74">
        <v>65.195464999999999</v>
      </c>
      <c r="AM125" s="74">
        <v>122.67264</v>
      </c>
      <c r="AN125" s="74">
        <v>228.07802000000001</v>
      </c>
      <c r="AO125" s="74">
        <v>384.43056000000001</v>
      </c>
      <c r="AP125" s="74">
        <v>1157.4694999999999</v>
      </c>
      <c r="AQ125" s="74">
        <v>55.999532000000002</v>
      </c>
      <c r="AR125" s="74">
        <v>38.735185000000001</v>
      </c>
      <c r="AT125" s="90">
        <v>2018</v>
      </c>
      <c r="AU125" s="74">
        <v>1.5347938000000001</v>
      </c>
      <c r="AV125" s="74">
        <v>0.43617590000000001</v>
      </c>
      <c r="AW125" s="74">
        <v>0.32941399999999998</v>
      </c>
      <c r="AX125" s="74">
        <v>0.47029739999999998</v>
      </c>
      <c r="AY125" s="74">
        <v>0.57744620000000002</v>
      </c>
      <c r="AZ125" s="74">
        <v>0.69484610000000002</v>
      </c>
      <c r="BA125" s="74">
        <v>1.1286821</v>
      </c>
      <c r="BB125" s="74">
        <v>1.3905885</v>
      </c>
      <c r="BC125" s="74">
        <v>3.1345662999999999</v>
      </c>
      <c r="BD125" s="74">
        <v>6.3251635000000004</v>
      </c>
      <c r="BE125" s="74">
        <v>10.639818999999999</v>
      </c>
      <c r="BF125" s="74">
        <v>22.565193000000001</v>
      </c>
      <c r="BG125" s="74">
        <v>38.324576</v>
      </c>
      <c r="BH125" s="74">
        <v>75.051991000000001</v>
      </c>
      <c r="BI125" s="74">
        <v>143.24154999999999</v>
      </c>
      <c r="BJ125" s="74">
        <v>270.52884999999998</v>
      </c>
      <c r="BK125" s="74">
        <v>473.92876000000001</v>
      </c>
      <c r="BL125" s="74">
        <v>1336.2899</v>
      </c>
      <c r="BM125" s="74">
        <v>58.089508000000002</v>
      </c>
      <c r="BN125" s="74">
        <v>45.559412000000002</v>
      </c>
      <c r="BP125" s="90">
        <v>2018</v>
      </c>
    </row>
    <row r="126" spans="2:68">
      <c r="B126" s="90">
        <v>2019</v>
      </c>
      <c r="C126" s="74">
        <v>1.5002268999999999</v>
      </c>
      <c r="D126" s="74">
        <v>0.24096100000000001</v>
      </c>
      <c r="E126" s="74">
        <v>0.49776320000000002</v>
      </c>
      <c r="F126" s="74">
        <v>0.38971410000000001</v>
      </c>
      <c r="G126" s="74">
        <v>0.55861369999999999</v>
      </c>
      <c r="H126" s="74">
        <v>0.9460539</v>
      </c>
      <c r="I126" s="74">
        <v>1.0691847999999999</v>
      </c>
      <c r="J126" s="74">
        <v>1.4645246999999999</v>
      </c>
      <c r="K126" s="74">
        <v>4.4148940999999997</v>
      </c>
      <c r="L126" s="74">
        <v>6.8637319999999997</v>
      </c>
      <c r="M126" s="74">
        <v>13.460158</v>
      </c>
      <c r="N126" s="74">
        <v>25.716351</v>
      </c>
      <c r="O126" s="74">
        <v>50.479854000000003</v>
      </c>
      <c r="P126" s="74">
        <v>86.947927000000007</v>
      </c>
      <c r="Q126" s="74">
        <v>164.54793000000001</v>
      </c>
      <c r="R126" s="74">
        <v>323.94252999999998</v>
      </c>
      <c r="S126" s="74">
        <v>617.72569999999996</v>
      </c>
      <c r="T126" s="74">
        <v>1680.9930999999999</v>
      </c>
      <c r="U126" s="74">
        <v>63.262571000000001</v>
      </c>
      <c r="V126" s="74">
        <v>56.272545999999998</v>
      </c>
      <c r="X126" s="90">
        <v>2019</v>
      </c>
      <c r="Y126" s="74">
        <v>0.92757129999999999</v>
      </c>
      <c r="Z126" s="74">
        <v>0.63563579999999997</v>
      </c>
      <c r="AA126" s="74">
        <v>0.66006600000000004</v>
      </c>
      <c r="AB126" s="74">
        <v>0.41360259999999999</v>
      </c>
      <c r="AC126" s="74">
        <v>1.0626891999999999</v>
      </c>
      <c r="AD126" s="74">
        <v>0.63583699999999999</v>
      </c>
      <c r="AE126" s="74">
        <v>0.52496189999999998</v>
      </c>
      <c r="AF126" s="74">
        <v>1.7813821000000001</v>
      </c>
      <c r="AG126" s="74">
        <v>2.7274981</v>
      </c>
      <c r="AH126" s="74">
        <v>5.7431051000000002</v>
      </c>
      <c r="AI126" s="74">
        <v>9.0679546999999996</v>
      </c>
      <c r="AJ126" s="74">
        <v>20.723870000000002</v>
      </c>
      <c r="AK126" s="74">
        <v>35.607661999999998</v>
      </c>
      <c r="AL126" s="74">
        <v>67.385445000000004</v>
      </c>
      <c r="AM126" s="74">
        <v>133.26575</v>
      </c>
      <c r="AN126" s="74">
        <v>239.07068000000001</v>
      </c>
      <c r="AO126" s="74">
        <v>429.69146000000001</v>
      </c>
      <c r="AP126" s="74">
        <v>1311.3634</v>
      </c>
      <c r="AQ126" s="74">
        <v>62.456415</v>
      </c>
      <c r="AR126" s="74">
        <v>42.645375999999999</v>
      </c>
      <c r="AT126" s="90">
        <v>2019</v>
      </c>
      <c r="AU126" s="74">
        <v>1.2222280999999999</v>
      </c>
      <c r="AV126" s="74">
        <v>0.43300110000000003</v>
      </c>
      <c r="AW126" s="74">
        <v>0.57651839999999999</v>
      </c>
      <c r="AX126" s="74">
        <v>0.40130320000000003</v>
      </c>
      <c r="AY126" s="74">
        <v>0.80368269999999997</v>
      </c>
      <c r="AZ126" s="74">
        <v>0.79157429999999995</v>
      </c>
      <c r="BA126" s="74">
        <v>0.79460010000000003</v>
      </c>
      <c r="BB126" s="74">
        <v>1.6238866000000001</v>
      </c>
      <c r="BC126" s="74">
        <v>3.5639010999999998</v>
      </c>
      <c r="BD126" s="74">
        <v>6.2958490999999999</v>
      </c>
      <c r="BE126" s="74">
        <v>11.228159</v>
      </c>
      <c r="BF126" s="74">
        <v>23.173196000000001</v>
      </c>
      <c r="BG126" s="74">
        <v>42.837584999999997</v>
      </c>
      <c r="BH126" s="74">
        <v>76.874506999999994</v>
      </c>
      <c r="BI126" s="74">
        <v>148.55100999999999</v>
      </c>
      <c r="BJ126" s="74">
        <v>279.72124000000002</v>
      </c>
      <c r="BK126" s="74">
        <v>514.70573999999999</v>
      </c>
      <c r="BL126" s="74">
        <v>1452.6216999999999</v>
      </c>
      <c r="BM126" s="74">
        <v>62.856605000000002</v>
      </c>
      <c r="BN126" s="74">
        <v>48.625863000000003</v>
      </c>
      <c r="BP126" s="90">
        <v>2019</v>
      </c>
    </row>
    <row r="127" spans="2:68">
      <c r="B127" s="90">
        <v>2020</v>
      </c>
      <c r="C127" s="74">
        <v>1.0127581999999999</v>
      </c>
      <c r="D127" s="74">
        <v>0</v>
      </c>
      <c r="E127" s="74">
        <v>0.24250630000000001</v>
      </c>
      <c r="F127" s="74">
        <v>0.26097330000000002</v>
      </c>
      <c r="G127" s="74">
        <v>0.1138922</v>
      </c>
      <c r="H127" s="74">
        <v>0.73741730000000005</v>
      </c>
      <c r="I127" s="74">
        <v>1.4780701999999999</v>
      </c>
      <c r="J127" s="74">
        <v>1.6400182000000001</v>
      </c>
      <c r="K127" s="74">
        <v>2.2455257999999998</v>
      </c>
      <c r="L127" s="74">
        <v>4.9313994000000001</v>
      </c>
      <c r="M127" s="74">
        <v>9.5929479000000004</v>
      </c>
      <c r="N127" s="74">
        <v>21.745301000000001</v>
      </c>
      <c r="O127" s="74">
        <v>37.406697999999999</v>
      </c>
      <c r="P127" s="74">
        <v>77.058907000000005</v>
      </c>
      <c r="Q127" s="74">
        <v>136.77029999999999</v>
      </c>
      <c r="R127" s="74">
        <v>264.59697999999997</v>
      </c>
      <c r="S127" s="74">
        <v>486.36304999999999</v>
      </c>
      <c r="T127" s="74">
        <v>1336.5043000000001</v>
      </c>
      <c r="U127" s="74">
        <v>52.109979000000003</v>
      </c>
      <c r="V127" s="74">
        <v>45.087963000000002</v>
      </c>
      <c r="X127" s="90">
        <v>2020</v>
      </c>
      <c r="Y127" s="74">
        <v>0.53627139999999995</v>
      </c>
      <c r="Z127" s="74">
        <v>0.25401570000000001</v>
      </c>
      <c r="AA127" s="74">
        <v>0.64233010000000001</v>
      </c>
      <c r="AB127" s="74">
        <v>0.13880809999999999</v>
      </c>
      <c r="AC127" s="74">
        <v>0.4830101</v>
      </c>
      <c r="AD127" s="74">
        <v>0.21305360000000001</v>
      </c>
      <c r="AE127" s="74">
        <v>0.5189241</v>
      </c>
      <c r="AF127" s="74">
        <v>1.1876921</v>
      </c>
      <c r="AG127" s="74">
        <v>2.6834144000000002</v>
      </c>
      <c r="AH127" s="74">
        <v>4.3449210000000003</v>
      </c>
      <c r="AI127" s="74">
        <v>8.0324107999999992</v>
      </c>
      <c r="AJ127" s="74">
        <v>15.144157</v>
      </c>
      <c r="AK127" s="74">
        <v>27.380002999999999</v>
      </c>
      <c r="AL127" s="74">
        <v>55.007018000000002</v>
      </c>
      <c r="AM127" s="74">
        <v>98.376696999999993</v>
      </c>
      <c r="AN127" s="74">
        <v>190.59689</v>
      </c>
      <c r="AO127" s="74">
        <v>331.11311999999998</v>
      </c>
      <c r="AP127" s="74">
        <v>880.39058999999997</v>
      </c>
      <c r="AQ127" s="74">
        <v>45.765715999999998</v>
      </c>
      <c r="AR127" s="74">
        <v>31.204584000000001</v>
      </c>
      <c r="AT127" s="90">
        <v>2020</v>
      </c>
      <c r="AU127" s="74">
        <v>0.78134510000000001</v>
      </c>
      <c r="AV127" s="74">
        <v>0.1234663</v>
      </c>
      <c r="AW127" s="74">
        <v>0.43664389999999997</v>
      </c>
      <c r="AX127" s="74">
        <v>0.20177819999999999</v>
      </c>
      <c r="AY127" s="74">
        <v>0.29305520000000002</v>
      </c>
      <c r="AZ127" s="74">
        <v>0.47669739999999999</v>
      </c>
      <c r="BA127" s="74">
        <v>0.99439319999999998</v>
      </c>
      <c r="BB127" s="74">
        <v>1.4124371</v>
      </c>
      <c r="BC127" s="74">
        <v>2.4669354000000001</v>
      </c>
      <c r="BD127" s="74">
        <v>4.6346471999999999</v>
      </c>
      <c r="BE127" s="74">
        <v>8.8000550999999998</v>
      </c>
      <c r="BF127" s="74">
        <v>18.37942</v>
      </c>
      <c r="BG127" s="74">
        <v>32.241185999999999</v>
      </c>
      <c r="BH127" s="74">
        <v>65.659881999999996</v>
      </c>
      <c r="BI127" s="74">
        <v>117.05606</v>
      </c>
      <c r="BJ127" s="74">
        <v>226.09428</v>
      </c>
      <c r="BK127" s="74">
        <v>401.79266999999999</v>
      </c>
      <c r="BL127" s="74">
        <v>1056.4086</v>
      </c>
      <c r="BM127" s="74">
        <v>48.913891</v>
      </c>
      <c r="BN127" s="74">
        <v>37.235393999999999</v>
      </c>
      <c r="BP127" s="90">
        <v>2020</v>
      </c>
    </row>
    <row r="128" spans="2:68">
      <c r="B128" s="90">
        <v>2021</v>
      </c>
      <c r="C128" s="74">
        <v>1.1593605</v>
      </c>
      <c r="D128" s="74">
        <v>0.2405023</v>
      </c>
      <c r="E128" s="74">
        <v>0</v>
      </c>
      <c r="F128" s="74">
        <v>0.26245619999999997</v>
      </c>
      <c r="G128" s="74">
        <v>0.4778345</v>
      </c>
      <c r="H128" s="74">
        <v>0.65330089999999996</v>
      </c>
      <c r="I128" s="74">
        <v>1.1695557999999999</v>
      </c>
      <c r="J128" s="74">
        <v>0.75411209999999995</v>
      </c>
      <c r="K128" s="74">
        <v>3.0641422999999999</v>
      </c>
      <c r="L128" s="74">
        <v>4.4047365999999997</v>
      </c>
      <c r="M128" s="74">
        <v>8.6884692999999995</v>
      </c>
      <c r="N128" s="74">
        <v>20.064547999999998</v>
      </c>
      <c r="O128" s="74">
        <v>40.917220999999998</v>
      </c>
      <c r="P128" s="74">
        <v>71.898526000000004</v>
      </c>
      <c r="Q128" s="74">
        <v>140.79885999999999</v>
      </c>
      <c r="R128" s="74">
        <v>281.55795000000001</v>
      </c>
      <c r="S128" s="74">
        <v>503.67655999999999</v>
      </c>
      <c r="T128" s="74">
        <v>1358.127</v>
      </c>
      <c r="U128" s="74">
        <v>55.115532000000002</v>
      </c>
      <c r="V128" s="74">
        <v>46.045307999999999</v>
      </c>
      <c r="X128" s="90">
        <v>2021</v>
      </c>
      <c r="Y128" s="74">
        <v>0.81780750000000002</v>
      </c>
      <c r="Z128" s="74">
        <v>0.38207750000000001</v>
      </c>
      <c r="AA128" s="74">
        <v>0.12683140000000001</v>
      </c>
      <c r="AB128" s="74">
        <v>0.55741359999999995</v>
      </c>
      <c r="AC128" s="74">
        <v>0.25436429999999999</v>
      </c>
      <c r="AD128" s="74">
        <v>0.33199869999999998</v>
      </c>
      <c r="AE128" s="74">
        <v>0.83412229999999998</v>
      </c>
      <c r="AF128" s="74">
        <v>1.0648006000000001</v>
      </c>
      <c r="AG128" s="74">
        <v>1.3116928000000001</v>
      </c>
      <c r="AH128" s="74">
        <v>4.4432008999999999</v>
      </c>
      <c r="AI128" s="74">
        <v>8.0744018999999998</v>
      </c>
      <c r="AJ128" s="74">
        <v>16.498131999999998</v>
      </c>
      <c r="AK128" s="74">
        <v>29.980115000000001</v>
      </c>
      <c r="AL128" s="74">
        <v>53.727252999999997</v>
      </c>
      <c r="AM128" s="74">
        <v>108.26221</v>
      </c>
      <c r="AN128" s="74">
        <v>203.88551000000001</v>
      </c>
      <c r="AO128" s="74">
        <v>350.99477000000002</v>
      </c>
      <c r="AP128" s="74">
        <v>957.77140999999995</v>
      </c>
      <c r="AQ128" s="74">
        <v>50.338149999999999</v>
      </c>
      <c r="AR128" s="74">
        <v>33.349429000000001</v>
      </c>
      <c r="AT128" s="90">
        <v>2021</v>
      </c>
      <c r="AU128" s="74">
        <v>0.99340450000000002</v>
      </c>
      <c r="AV128" s="74">
        <v>0.30925780000000003</v>
      </c>
      <c r="AW128" s="74">
        <v>6.15804E-2</v>
      </c>
      <c r="AX128" s="74">
        <v>0.40550619999999998</v>
      </c>
      <c r="AY128" s="74">
        <v>0.36959829999999999</v>
      </c>
      <c r="AZ128" s="74">
        <v>0.49395430000000001</v>
      </c>
      <c r="BA128" s="74">
        <v>1.0002</v>
      </c>
      <c r="BB128" s="74">
        <v>0.91036300000000003</v>
      </c>
      <c r="BC128" s="74">
        <v>2.1758839999999999</v>
      </c>
      <c r="BD128" s="74">
        <v>4.4241485999999997</v>
      </c>
      <c r="BE128" s="74">
        <v>8.3770074999999995</v>
      </c>
      <c r="BF128" s="74">
        <v>18.252094</v>
      </c>
      <c r="BG128" s="74">
        <v>35.289499999999997</v>
      </c>
      <c r="BH128" s="74">
        <v>62.493017999999999</v>
      </c>
      <c r="BI128" s="74">
        <v>124.00013</v>
      </c>
      <c r="BJ128" s="74">
        <v>241.20565999999999</v>
      </c>
      <c r="BK128" s="74">
        <v>420.96926000000002</v>
      </c>
      <c r="BL128" s="74">
        <v>1114.2515000000001</v>
      </c>
      <c r="BM128" s="74">
        <v>52.709274000000001</v>
      </c>
      <c r="BN128" s="74">
        <v>38.913415999999998</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214</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214</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214</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214</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214</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214</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214</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214</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214</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214</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214</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214</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214</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214</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214</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214</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214</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214</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214</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214</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214</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214</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214</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214</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214</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214</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214</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214</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214</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214</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214</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214</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214</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214</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214</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214</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214</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214</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214</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214</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214</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214</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214</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214</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214</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214</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214</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214</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214</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214</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214</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214</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214</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214</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214</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214</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214</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214</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214</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214</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214</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214</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214</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214</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214</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214</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214</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214</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214</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214</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214</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215</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215</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215</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215</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215</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215</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215</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215</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215</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215</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215</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215</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215</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215</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215</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214</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214</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214</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214</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214</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214</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214</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214</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214</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214</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216</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216</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216</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216</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216</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217</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Selected respiratory conditions (ICD-10 J09–J18, J20–J22, J40–J47, J60–J70, J80–J86, J90–J99), 1997–2021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[GRIM_output_3.xls]GRIM1021</v>
      </c>
      <c r="F5" s="98" t="s">
        <v>157</v>
      </c>
      <c r="G5" s="148">
        <f>$D$8</f>
        <v>2021</v>
      </c>
    </row>
    <row r="6" spans="1:11" ht="28.9" customHeight="1">
      <c r="B6" s="195" t="s">
        <v>218</v>
      </c>
      <c r="C6" s="195" t="s">
        <v>219</v>
      </c>
      <c r="D6" s="195">
        <v>1997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Selected respiratory conditions, AIHW, Australian Government.</v>
      </c>
      <c r="H7" s="99"/>
      <c r="I7" s="99"/>
      <c r="J7" s="99"/>
      <c r="K7" s="99"/>
    </row>
    <row r="8" spans="1:11" ht="28.9" customHeight="1">
      <c r="B8" s="195" t="s">
        <v>220</v>
      </c>
      <c r="C8" s="195" t="s">
        <v>221</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24</v>
      </c>
      <c r="F18" s="108" t="s">
        <v>13</v>
      </c>
      <c r="G18" s="107">
        <v>8</v>
      </c>
    </row>
    <row r="19" spans="1:20">
      <c r="B19" s="100" t="s">
        <v>110</v>
      </c>
      <c r="C19" s="195" t="s">
        <v>24</v>
      </c>
      <c r="F19" s="108" t="s">
        <v>14</v>
      </c>
      <c r="G19" s="107">
        <v>9</v>
      </c>
    </row>
    <row r="20" spans="1:20">
      <c r="B20" s="100" t="s">
        <v>186</v>
      </c>
      <c r="C20" s="195" t="s">
        <v>219</v>
      </c>
      <c r="F20" s="108" t="s">
        <v>15</v>
      </c>
      <c r="G20" s="107">
        <v>10</v>
      </c>
    </row>
    <row r="21" spans="1:20">
      <c r="D21" s="63" t="s">
        <v>145</v>
      </c>
      <c r="F21" s="108" t="s">
        <v>16</v>
      </c>
      <c r="G21" s="107">
        <v>11</v>
      </c>
    </row>
    <row r="22" spans="1:20">
      <c r="B22" s="97" t="s">
        <v>56</v>
      </c>
      <c r="D22" s="63" t="s">
        <v>142</v>
      </c>
      <c r="E22" s="99" t="str">
        <f ca="1">"Admin!"&amp;CELL("address",INDEX($B$57:$H$175,MATCH($D$6,$B$57:$B$175,0),1))</f>
        <v>Admin!$B$147</v>
      </c>
      <c r="F22" s="108" t="s">
        <v>17</v>
      </c>
      <c r="G22" s="107">
        <v>12</v>
      </c>
    </row>
    <row r="23" spans="1:20">
      <c r="B23" s="195" t="s">
        <v>222</v>
      </c>
      <c r="D23" s="63" t="s">
        <v>143</v>
      </c>
      <c r="E23" s="99" t="str">
        <f ca="1">CELL("address",INDEX($B$57:$H$175,MATCH($D$8,$B$57:$B$175,0),1))</f>
        <v>$B$171</v>
      </c>
      <c r="F23" s="108" t="s">
        <v>18</v>
      </c>
      <c r="G23" s="107">
        <v>13</v>
      </c>
    </row>
    <row r="24" spans="1:20">
      <c r="B24" s="97" t="s">
        <v>54</v>
      </c>
      <c r="C24" s="97" t="s">
        <v>55</v>
      </c>
      <c r="D24" s="63" t="s">
        <v>144</v>
      </c>
      <c r="E24" s="99" t="str">
        <f ca="1">$E$22&amp;":"&amp;$E$23</f>
        <v>Admin!$B$147:$B$171</v>
      </c>
      <c r="F24" s="108" t="s">
        <v>19</v>
      </c>
      <c r="G24" s="107">
        <v>14</v>
      </c>
    </row>
    <row r="25" spans="1:20">
      <c r="B25" s="195" t="s">
        <v>222</v>
      </c>
      <c r="C25" s="195" t="s">
        <v>213</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Selected respiratory conditions (ICD-10 J09–J18, J20–J22, J40–J47, J60–J70, J80–J86, J90–J99),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1.1593605</v>
      </c>
      <c r="D32" s="113">
        <f ca="1">INDIRECT("Rates!D"&amp;$E$8)</f>
        <v>0.2405023</v>
      </c>
      <c r="E32" s="113">
        <f ca="1">INDIRECT("Rates!E"&amp;$E$8)</f>
        <v>0</v>
      </c>
      <c r="F32" s="113">
        <f ca="1">INDIRECT("Rates!F"&amp;$E$8)</f>
        <v>0.26245619999999997</v>
      </c>
      <c r="G32" s="113">
        <f ca="1">INDIRECT("Rates!G"&amp;$E$8)</f>
        <v>0.4778345</v>
      </c>
      <c r="H32" s="113">
        <f ca="1">INDIRECT("Rates!H"&amp;$E$8)</f>
        <v>0.65330089999999996</v>
      </c>
      <c r="I32" s="113">
        <f ca="1">INDIRECT("Rates!I"&amp;$E$8)</f>
        <v>1.1695557999999999</v>
      </c>
      <c r="J32" s="113">
        <f ca="1">INDIRECT("Rates!J"&amp;$E$8)</f>
        <v>0.75411209999999995</v>
      </c>
      <c r="K32" s="113">
        <f ca="1">INDIRECT("Rates!K"&amp;$E$8)</f>
        <v>3.0641422999999999</v>
      </c>
      <c r="L32" s="113">
        <f ca="1">INDIRECT("Rates!L"&amp;$E$8)</f>
        <v>4.4047365999999997</v>
      </c>
      <c r="M32" s="113">
        <f ca="1">INDIRECT("Rates!M"&amp;$E$8)</f>
        <v>8.6884692999999995</v>
      </c>
      <c r="N32" s="113">
        <f ca="1">INDIRECT("Rates!N"&amp;$E$8)</f>
        <v>20.064547999999998</v>
      </c>
      <c r="O32" s="113">
        <f ca="1">INDIRECT("Rates!O"&amp;$E$8)</f>
        <v>40.917220999999998</v>
      </c>
      <c r="P32" s="113">
        <f ca="1">INDIRECT("Rates!P"&amp;$E$8)</f>
        <v>71.898526000000004</v>
      </c>
      <c r="Q32" s="113">
        <f ca="1">INDIRECT("Rates!Q"&amp;$E$8)</f>
        <v>140.79885999999999</v>
      </c>
      <c r="R32" s="113">
        <f ca="1">INDIRECT("Rates!R"&amp;$E$8)</f>
        <v>281.55795000000001</v>
      </c>
      <c r="S32" s="113">
        <f ca="1">INDIRECT("Rates!S"&amp;$E$8)</f>
        <v>503.67655999999999</v>
      </c>
      <c r="T32" s="113">
        <f ca="1">INDIRECT("Rates!T"&amp;$E$8)</f>
        <v>1358.127</v>
      </c>
    </row>
    <row r="33" spans="1:21">
      <c r="B33" s="101" t="s">
        <v>188</v>
      </c>
      <c r="C33" s="113">
        <f ca="1">INDIRECT("Rates!Y"&amp;$E$8)</f>
        <v>0.81780750000000002</v>
      </c>
      <c r="D33" s="113">
        <f ca="1">INDIRECT("Rates!Z"&amp;$E$8)</f>
        <v>0.38207750000000001</v>
      </c>
      <c r="E33" s="113">
        <f ca="1">INDIRECT("Rates!AA"&amp;$E$8)</f>
        <v>0.12683140000000001</v>
      </c>
      <c r="F33" s="113">
        <f ca="1">INDIRECT("Rates!AB"&amp;$E$8)</f>
        <v>0.55741359999999995</v>
      </c>
      <c r="G33" s="113">
        <f ca="1">INDIRECT("Rates!AC"&amp;$E$8)</f>
        <v>0.25436429999999999</v>
      </c>
      <c r="H33" s="113">
        <f ca="1">INDIRECT("Rates!AD"&amp;$E$8)</f>
        <v>0.33199869999999998</v>
      </c>
      <c r="I33" s="113">
        <f ca="1">INDIRECT("Rates!AE"&amp;$E$8)</f>
        <v>0.83412229999999998</v>
      </c>
      <c r="J33" s="113">
        <f ca="1">INDIRECT("Rates!AF"&amp;$E$8)</f>
        <v>1.0648006000000001</v>
      </c>
      <c r="K33" s="113">
        <f ca="1">INDIRECT("Rates!AG"&amp;$E$8)</f>
        <v>1.3116928000000001</v>
      </c>
      <c r="L33" s="113">
        <f ca="1">INDIRECT("Rates!AH"&amp;$E$8)</f>
        <v>4.4432008999999999</v>
      </c>
      <c r="M33" s="113">
        <f ca="1">INDIRECT("Rates!AI"&amp;$E$8)</f>
        <v>8.0744018999999998</v>
      </c>
      <c r="N33" s="113">
        <f ca="1">INDIRECT("Rates!AJ"&amp;$E$8)</f>
        <v>16.498131999999998</v>
      </c>
      <c r="O33" s="113">
        <f ca="1">INDIRECT("Rates!AK"&amp;$E$8)</f>
        <v>29.980115000000001</v>
      </c>
      <c r="P33" s="113">
        <f ca="1">INDIRECT("Rates!AL"&amp;$E$8)</f>
        <v>53.727252999999997</v>
      </c>
      <c r="Q33" s="113">
        <f ca="1">INDIRECT("Rates!AM"&amp;$E$8)</f>
        <v>108.26221</v>
      </c>
      <c r="R33" s="113">
        <f ca="1">INDIRECT("Rates!AN"&amp;$E$8)</f>
        <v>203.88551000000001</v>
      </c>
      <c r="S33" s="113">
        <f ca="1">INDIRECT("Rates!AO"&amp;$E$8)</f>
        <v>350.99477000000002</v>
      </c>
      <c r="T33" s="113">
        <f ca="1">INDIRECT("Rates!AP"&amp;$E$8)</f>
        <v>957.77140999999995</v>
      </c>
    </row>
    <row r="35" spans="1:21">
      <c r="A35" s="63">
        <v>2</v>
      </c>
      <c r="B35" s="96" t="str">
        <f>"Number of deaths due to " &amp;Admin!B6&amp;" (ICD-10 "&amp;UPPER(Admin!C6)&amp;"), by sex and age group, " &amp;Admin!D8</f>
        <v>Number of deaths due to Selected respiratory conditions (ICD-10 J09–J18, J20–J22, J40–J47, J60–J70, J80–J86, J90–J99),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9</v>
      </c>
      <c r="D38" s="113">
        <f ca="1">INDIRECT("Deaths!D"&amp;$E$8)</f>
        <v>2</v>
      </c>
      <c r="E38" s="113">
        <f ca="1">INDIRECT("Deaths!E"&amp;$E$8)</f>
        <v>0</v>
      </c>
      <c r="F38" s="113">
        <f ca="1">INDIRECT("Deaths!F"&amp;$E$8)</f>
        <v>2</v>
      </c>
      <c r="G38" s="113">
        <f ca="1">INDIRECT("Deaths!G"&amp;$E$8)</f>
        <v>4</v>
      </c>
      <c r="H38" s="113">
        <f ca="1">INDIRECT("Deaths!H"&amp;$E$8)</f>
        <v>6</v>
      </c>
      <c r="I38" s="113">
        <f ca="1">INDIRECT("Deaths!I"&amp;$E$8)</f>
        <v>11</v>
      </c>
      <c r="J38" s="113">
        <f ca="1">INDIRECT("Deaths!J"&amp;$E$8)</f>
        <v>7</v>
      </c>
      <c r="K38" s="113">
        <f ca="1">INDIRECT("Deaths!K"&amp;$E$8)</f>
        <v>25</v>
      </c>
      <c r="L38" s="113">
        <f ca="1">INDIRECT("Deaths!L"&amp;$E$8)</f>
        <v>36</v>
      </c>
      <c r="M38" s="113">
        <f ca="1">INDIRECT("Deaths!M"&amp;$E$8)</f>
        <v>69</v>
      </c>
      <c r="N38" s="113">
        <f ca="1">INDIRECT("Deaths!N"&amp;$E$8)</f>
        <v>153</v>
      </c>
      <c r="O38" s="113">
        <f ca="1">INDIRECT("Deaths!O"&amp;$E$8)</f>
        <v>291</v>
      </c>
      <c r="P38" s="113">
        <f ca="1">INDIRECT("Deaths!P"&amp;$E$8)</f>
        <v>444</v>
      </c>
      <c r="Q38" s="113">
        <f ca="1">INDIRECT("Deaths!Q"&amp;$E$8)</f>
        <v>781</v>
      </c>
      <c r="R38" s="113">
        <f ca="1">INDIRECT("Deaths!R"&amp;$E$8)</f>
        <v>1092</v>
      </c>
      <c r="S38" s="113">
        <f ca="1">INDIRECT("Deaths!S"&amp;$E$8)</f>
        <v>1259</v>
      </c>
      <c r="T38" s="113">
        <f ca="1">INDIRECT("Deaths!T"&amp;$E$8)</f>
        <v>2836</v>
      </c>
      <c r="U38" s="115">
        <f ca="1">SUM(C38:T38)</f>
        <v>7027</v>
      </c>
    </row>
    <row r="39" spans="1:21">
      <c r="B39" s="63" t="s">
        <v>63</v>
      </c>
      <c r="C39" s="113">
        <f ca="1">INDIRECT("Deaths!Y"&amp;$E$8)</f>
        <v>6</v>
      </c>
      <c r="D39" s="113">
        <f ca="1">INDIRECT("Deaths!Z"&amp;$E$8)</f>
        <v>3</v>
      </c>
      <c r="E39" s="113">
        <f ca="1">INDIRECT("Deaths!AA"&amp;$E$8)</f>
        <v>1</v>
      </c>
      <c r="F39" s="113">
        <f ca="1">INDIRECT("Deaths!AB"&amp;$E$8)</f>
        <v>4</v>
      </c>
      <c r="G39" s="113">
        <f ca="1">INDIRECT("Deaths!AC"&amp;$E$8)</f>
        <v>2</v>
      </c>
      <c r="H39" s="113">
        <f ca="1">INDIRECT("Deaths!AD"&amp;$E$8)</f>
        <v>3</v>
      </c>
      <c r="I39" s="113">
        <f ca="1">INDIRECT("Deaths!AE"&amp;$E$8)</f>
        <v>8</v>
      </c>
      <c r="J39" s="113">
        <f ca="1">INDIRECT("Deaths!AF"&amp;$E$8)</f>
        <v>10</v>
      </c>
      <c r="K39" s="113">
        <f ca="1">INDIRECT("Deaths!AG"&amp;$E$8)</f>
        <v>11</v>
      </c>
      <c r="L39" s="113">
        <f ca="1">INDIRECT("Deaths!AH"&amp;$E$8)</f>
        <v>37</v>
      </c>
      <c r="M39" s="113">
        <f ca="1">INDIRECT("Deaths!AI"&amp;$E$8)</f>
        <v>66</v>
      </c>
      <c r="N39" s="113">
        <f ca="1">INDIRECT("Deaths!AJ"&amp;$E$8)</f>
        <v>130</v>
      </c>
      <c r="O39" s="113">
        <f ca="1">INDIRECT("Deaths!AK"&amp;$E$8)</f>
        <v>226</v>
      </c>
      <c r="P39" s="113">
        <f ca="1">INDIRECT("Deaths!AL"&amp;$E$8)</f>
        <v>356</v>
      </c>
      <c r="Q39" s="113">
        <f ca="1">INDIRECT("Deaths!AM"&amp;$E$8)</f>
        <v>641</v>
      </c>
      <c r="R39" s="113">
        <f ca="1">INDIRECT("Deaths!AN"&amp;$E$8)</f>
        <v>855</v>
      </c>
      <c r="S39" s="113">
        <f ca="1">INDIRECT("Deaths!AO"&amp;$E$8)</f>
        <v>1037</v>
      </c>
      <c r="T39" s="113">
        <f ca="1">INDIRECT("Deaths!AP"&amp;$E$8)</f>
        <v>3117</v>
      </c>
      <c r="U39" s="115">
        <f ca="1">SUM(C39:T39)</f>
        <v>6513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-9</v>
      </c>
      <c r="D42" s="117">
        <f t="shared" ref="D42:T42" ca="1" si="0">-1*D38</f>
        <v>-2</v>
      </c>
      <c r="E42" s="117">
        <f t="shared" ca="1" si="0"/>
        <v>0</v>
      </c>
      <c r="F42" s="117">
        <f t="shared" ca="1" si="0"/>
        <v>-2</v>
      </c>
      <c r="G42" s="117">
        <f t="shared" ca="1" si="0"/>
        <v>-4</v>
      </c>
      <c r="H42" s="117">
        <f t="shared" ca="1" si="0"/>
        <v>-6</v>
      </c>
      <c r="I42" s="117">
        <f t="shared" ca="1" si="0"/>
        <v>-11</v>
      </c>
      <c r="J42" s="117">
        <f t="shared" ca="1" si="0"/>
        <v>-7</v>
      </c>
      <c r="K42" s="117">
        <f t="shared" ca="1" si="0"/>
        <v>-25</v>
      </c>
      <c r="L42" s="117">
        <f t="shared" ca="1" si="0"/>
        <v>-36</v>
      </c>
      <c r="M42" s="117">
        <f t="shared" ca="1" si="0"/>
        <v>-69</v>
      </c>
      <c r="N42" s="117">
        <f t="shared" ca="1" si="0"/>
        <v>-153</v>
      </c>
      <c r="O42" s="117">
        <f t="shared" ca="1" si="0"/>
        <v>-291</v>
      </c>
      <c r="P42" s="117">
        <f t="shared" ca="1" si="0"/>
        <v>-444</v>
      </c>
      <c r="Q42" s="117">
        <f t="shared" ca="1" si="0"/>
        <v>-781</v>
      </c>
      <c r="R42" s="117">
        <f t="shared" ca="1" si="0"/>
        <v>-1092</v>
      </c>
      <c r="S42" s="117">
        <f t="shared" ca="1" si="0"/>
        <v>-1259</v>
      </c>
      <c r="T42" s="117">
        <f t="shared" ca="1" si="0"/>
        <v>-2836</v>
      </c>
      <c r="U42" s="79"/>
    </row>
    <row r="43" spans="1:21">
      <c r="B43" s="63" t="s">
        <v>63</v>
      </c>
      <c r="C43" s="117">
        <f ca="1">C39</f>
        <v>6</v>
      </c>
      <c r="D43" s="117">
        <f t="shared" ref="D43:T43" ca="1" si="1">D39</f>
        <v>3</v>
      </c>
      <c r="E43" s="117">
        <f t="shared" ca="1" si="1"/>
        <v>1</v>
      </c>
      <c r="F43" s="117">
        <f t="shared" ca="1" si="1"/>
        <v>4</v>
      </c>
      <c r="G43" s="117">
        <f t="shared" ca="1" si="1"/>
        <v>2</v>
      </c>
      <c r="H43" s="117">
        <f t="shared" ca="1" si="1"/>
        <v>3</v>
      </c>
      <c r="I43" s="117">
        <f t="shared" ca="1" si="1"/>
        <v>8</v>
      </c>
      <c r="J43" s="117">
        <f t="shared" ca="1" si="1"/>
        <v>10</v>
      </c>
      <c r="K43" s="117">
        <f t="shared" ca="1" si="1"/>
        <v>11</v>
      </c>
      <c r="L43" s="117">
        <f t="shared" ca="1" si="1"/>
        <v>37</v>
      </c>
      <c r="M43" s="117">
        <f t="shared" ca="1" si="1"/>
        <v>66</v>
      </c>
      <c r="N43" s="117">
        <f t="shared" ca="1" si="1"/>
        <v>130</v>
      </c>
      <c r="O43" s="117">
        <f t="shared" ca="1" si="1"/>
        <v>226</v>
      </c>
      <c r="P43" s="117">
        <f t="shared" ca="1" si="1"/>
        <v>356</v>
      </c>
      <c r="Q43" s="117">
        <f t="shared" ca="1" si="1"/>
        <v>641</v>
      </c>
      <c r="R43" s="117">
        <f t="shared" ca="1" si="1"/>
        <v>855</v>
      </c>
      <c r="S43" s="117">
        <f t="shared" ca="1" si="1"/>
        <v>1037</v>
      </c>
      <c r="T43" s="117">
        <f t="shared" ca="1" si="1"/>
        <v>3117</v>
      </c>
      <c r="U43" s="79"/>
    </row>
    <row r="45" spans="1:21">
      <c r="A45" s="63">
        <v>3</v>
      </c>
      <c r="B45" s="96" t="str">
        <f>"Number of deaths due to " &amp;Admin!B6&amp;" (ICD-10 "&amp;UPPER(Admin!C6)&amp;"), by sex and year, " &amp;Admin!D6&amp;"–" &amp;Admin!D8</f>
        <v>Number of deaths due to Selected respiratory conditions (ICD-10 J09–J18, J20–J22, J40–J47, J60–J70, J80–J86, J90–J99), by sex and year, 1997–2021</v>
      </c>
      <c r="C45" s="99"/>
      <c r="D45" s="99"/>
      <c r="E45" s="99"/>
    </row>
    <row r="46" spans="1:21">
      <c r="A46" s="63">
        <v>4</v>
      </c>
      <c r="B46" s="96" t="str">
        <f>"Age-standardised death rates for " &amp;Admin!B6&amp;" (ICD-10 "&amp;UPPER(Admin!C6)&amp;"), by sex and year, " &amp;Admin!D6&amp;"–" &amp;Admin!D8</f>
        <v>Age-standardised death rates for Selected respiratory conditions (ICD-10 J09–J18, J20–J22, J40–J47, J60–J70, J80–J86, J90–J99), by sex and year, 1997–2021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t="str">
        <f>Deaths!V86</f>
        <v/>
      </c>
      <c r="D129" s="119" t="str">
        <f>Deaths!AR86</f>
        <v/>
      </c>
      <c r="E129" s="119" t="str">
        <f>Deaths!BN86</f>
        <v/>
      </c>
      <c r="F129" s="120" t="str">
        <f>Rates!V86</f>
        <v/>
      </c>
      <c r="G129" s="120" t="str">
        <f>Rates!AR86</f>
        <v/>
      </c>
      <c r="H129" s="120" t="str">
        <f>Rates!BN86</f>
        <v/>
      </c>
    </row>
    <row r="130" spans="2:8">
      <c r="B130" s="101">
        <v>1980</v>
      </c>
      <c r="C130" s="119" t="str">
        <f>Deaths!V87</f>
        <v/>
      </c>
      <c r="D130" s="119" t="str">
        <f>Deaths!AR87</f>
        <v/>
      </c>
      <c r="E130" s="119" t="str">
        <f>Deaths!BN87</f>
        <v/>
      </c>
      <c r="F130" s="120" t="str">
        <f>Rates!V87</f>
        <v/>
      </c>
      <c r="G130" s="120" t="str">
        <f>Rates!AR87</f>
        <v/>
      </c>
      <c r="H130" s="120" t="str">
        <f>Rates!BN87</f>
        <v/>
      </c>
    </row>
    <row r="131" spans="2:8">
      <c r="B131" s="101">
        <v>1981</v>
      </c>
      <c r="C131" s="119" t="str">
        <f>Deaths!V88</f>
        <v/>
      </c>
      <c r="D131" s="119" t="str">
        <f>Deaths!AR88</f>
        <v/>
      </c>
      <c r="E131" s="119" t="str">
        <f>Deaths!BN88</f>
        <v/>
      </c>
      <c r="F131" s="120" t="str">
        <f>Rates!V88</f>
        <v/>
      </c>
      <c r="G131" s="120" t="str">
        <f>Rates!AR88</f>
        <v/>
      </c>
      <c r="H131" s="120" t="str">
        <f>Rates!BN88</f>
        <v/>
      </c>
    </row>
    <row r="132" spans="2:8">
      <c r="B132" s="101">
        <v>1982</v>
      </c>
      <c r="C132" s="119" t="str">
        <f>Deaths!V89</f>
        <v/>
      </c>
      <c r="D132" s="119" t="str">
        <f>Deaths!AR89</f>
        <v/>
      </c>
      <c r="E132" s="119" t="str">
        <f>Deaths!BN89</f>
        <v/>
      </c>
      <c r="F132" s="120" t="str">
        <f>Rates!V89</f>
        <v/>
      </c>
      <c r="G132" s="120" t="str">
        <f>Rates!AR89</f>
        <v/>
      </c>
      <c r="H132" s="120" t="str">
        <f>Rates!BN89</f>
        <v/>
      </c>
    </row>
    <row r="133" spans="2:8">
      <c r="B133" s="101">
        <v>1983</v>
      </c>
      <c r="C133" s="119" t="str">
        <f>Deaths!V90</f>
        <v/>
      </c>
      <c r="D133" s="119" t="str">
        <f>Deaths!AR90</f>
        <v/>
      </c>
      <c r="E133" s="119" t="str">
        <f>Deaths!BN90</f>
        <v/>
      </c>
      <c r="F133" s="120" t="str">
        <f>Rates!V90</f>
        <v/>
      </c>
      <c r="G133" s="120" t="str">
        <f>Rates!AR90</f>
        <v/>
      </c>
      <c r="H133" s="120" t="str">
        <f>Rates!BN90</f>
        <v/>
      </c>
    </row>
    <row r="134" spans="2:8">
      <c r="B134" s="101">
        <v>1984</v>
      </c>
      <c r="C134" s="119" t="str">
        <f>Deaths!V91</f>
        <v/>
      </c>
      <c r="D134" s="119" t="str">
        <f>Deaths!AR91</f>
        <v/>
      </c>
      <c r="E134" s="119" t="str">
        <f>Deaths!BN91</f>
        <v/>
      </c>
      <c r="F134" s="120" t="str">
        <f>Rates!V91</f>
        <v/>
      </c>
      <c r="G134" s="120" t="str">
        <f>Rates!AR91</f>
        <v/>
      </c>
      <c r="H134" s="120" t="str">
        <f>Rates!BN91</f>
        <v/>
      </c>
    </row>
    <row r="135" spans="2:8">
      <c r="B135" s="101">
        <v>1985</v>
      </c>
      <c r="C135" s="119" t="str">
        <f>Deaths!V92</f>
        <v/>
      </c>
      <c r="D135" s="119" t="str">
        <f>Deaths!AR92</f>
        <v/>
      </c>
      <c r="E135" s="119" t="str">
        <f>Deaths!BN92</f>
        <v/>
      </c>
      <c r="F135" s="120" t="str">
        <f>Rates!V92</f>
        <v/>
      </c>
      <c r="G135" s="120" t="str">
        <f>Rates!AR92</f>
        <v/>
      </c>
      <c r="H135" s="120" t="str">
        <f>Rates!BN92</f>
        <v/>
      </c>
    </row>
    <row r="136" spans="2:8">
      <c r="B136" s="101">
        <v>1986</v>
      </c>
      <c r="C136" s="119" t="str">
        <f>Deaths!V93</f>
        <v/>
      </c>
      <c r="D136" s="119" t="str">
        <f>Deaths!AR93</f>
        <v/>
      </c>
      <c r="E136" s="119" t="str">
        <f>Deaths!BN93</f>
        <v/>
      </c>
      <c r="F136" s="120" t="str">
        <f>Rates!V93</f>
        <v/>
      </c>
      <c r="G136" s="120" t="str">
        <f>Rates!AR93</f>
        <v/>
      </c>
      <c r="H136" s="120" t="str">
        <f>Rates!BN93</f>
        <v/>
      </c>
    </row>
    <row r="137" spans="2:8">
      <c r="B137" s="101">
        <v>1987</v>
      </c>
      <c r="C137" s="119" t="str">
        <f>Deaths!V94</f>
        <v/>
      </c>
      <c r="D137" s="119" t="str">
        <f>Deaths!AR94</f>
        <v/>
      </c>
      <c r="E137" s="119" t="str">
        <f>Deaths!BN94</f>
        <v/>
      </c>
      <c r="F137" s="120" t="str">
        <f>Rates!V94</f>
        <v/>
      </c>
      <c r="G137" s="120" t="str">
        <f>Rates!AR94</f>
        <v/>
      </c>
      <c r="H137" s="120" t="str">
        <f>Rates!BN94</f>
        <v/>
      </c>
    </row>
    <row r="138" spans="2:8">
      <c r="B138" s="101">
        <v>1988</v>
      </c>
      <c r="C138" s="119" t="str">
        <f>Deaths!V95</f>
        <v/>
      </c>
      <c r="D138" s="119" t="str">
        <f>Deaths!AR95</f>
        <v/>
      </c>
      <c r="E138" s="119" t="str">
        <f>Deaths!BN95</f>
        <v/>
      </c>
      <c r="F138" s="120" t="str">
        <f>Rates!V95</f>
        <v/>
      </c>
      <c r="G138" s="120" t="str">
        <f>Rates!AR95</f>
        <v/>
      </c>
      <c r="H138" s="120" t="str">
        <f>Rates!BN95</f>
        <v/>
      </c>
    </row>
    <row r="139" spans="2:8">
      <c r="B139" s="101">
        <v>1989</v>
      </c>
      <c r="C139" s="119" t="str">
        <f>Deaths!V96</f>
        <v/>
      </c>
      <c r="D139" s="119" t="str">
        <f>Deaths!AR96</f>
        <v/>
      </c>
      <c r="E139" s="119" t="str">
        <f>Deaths!BN96</f>
        <v/>
      </c>
      <c r="F139" s="120" t="str">
        <f>Rates!V96</f>
        <v/>
      </c>
      <c r="G139" s="120" t="str">
        <f>Rates!AR96</f>
        <v/>
      </c>
      <c r="H139" s="120" t="str">
        <f>Rates!BN96</f>
        <v/>
      </c>
    </row>
    <row r="140" spans="2:8">
      <c r="B140" s="101">
        <v>1990</v>
      </c>
      <c r="C140" s="119" t="str">
        <f>Deaths!V97</f>
        <v/>
      </c>
      <c r="D140" s="119" t="str">
        <f>Deaths!AR97</f>
        <v/>
      </c>
      <c r="E140" s="119" t="str">
        <f>Deaths!BN97</f>
        <v/>
      </c>
      <c r="F140" s="120" t="str">
        <f>Rates!V97</f>
        <v/>
      </c>
      <c r="G140" s="120" t="str">
        <f>Rates!AR97</f>
        <v/>
      </c>
      <c r="H140" s="120" t="str">
        <f>Rates!BN97</f>
        <v/>
      </c>
    </row>
    <row r="141" spans="2:8">
      <c r="B141" s="101">
        <v>1991</v>
      </c>
      <c r="C141" s="119" t="str">
        <f>Deaths!V98</f>
        <v/>
      </c>
      <c r="D141" s="119" t="str">
        <f>Deaths!AR98</f>
        <v/>
      </c>
      <c r="E141" s="119" t="str">
        <f>Deaths!BN98</f>
        <v/>
      </c>
      <c r="F141" s="120" t="str">
        <f>Rates!V98</f>
        <v/>
      </c>
      <c r="G141" s="120" t="str">
        <f>Rates!AR98</f>
        <v/>
      </c>
      <c r="H141" s="120" t="str">
        <f>Rates!BN98</f>
        <v/>
      </c>
    </row>
    <row r="142" spans="2:8">
      <c r="B142" s="101">
        <v>1992</v>
      </c>
      <c r="C142" s="119" t="str">
        <f>Deaths!V99</f>
        <v/>
      </c>
      <c r="D142" s="119" t="str">
        <f>Deaths!AR99</f>
        <v/>
      </c>
      <c r="E142" s="119" t="str">
        <f>Deaths!BN99</f>
        <v/>
      </c>
      <c r="F142" s="120" t="str">
        <f>Rates!V99</f>
        <v/>
      </c>
      <c r="G142" s="120" t="str">
        <f>Rates!AR99</f>
        <v/>
      </c>
      <c r="H142" s="120" t="str">
        <f>Rates!BN99</f>
        <v/>
      </c>
    </row>
    <row r="143" spans="2:8">
      <c r="B143" s="101">
        <v>1993</v>
      </c>
      <c r="C143" s="119" t="str">
        <f>Deaths!V100</f>
        <v/>
      </c>
      <c r="D143" s="119" t="str">
        <f>Deaths!AR100</f>
        <v/>
      </c>
      <c r="E143" s="119" t="str">
        <f>Deaths!BN100</f>
        <v/>
      </c>
      <c r="F143" s="120" t="str">
        <f>Rates!V100</f>
        <v/>
      </c>
      <c r="G143" s="120" t="str">
        <f>Rates!AR100</f>
        <v/>
      </c>
      <c r="H143" s="120" t="str">
        <f>Rates!BN100</f>
        <v/>
      </c>
    </row>
    <row r="144" spans="2:8">
      <c r="B144" s="101">
        <v>1994</v>
      </c>
      <c r="C144" s="119" t="str">
        <f>Deaths!V101</f>
        <v/>
      </c>
      <c r="D144" s="119" t="str">
        <f>Deaths!AR101</f>
        <v/>
      </c>
      <c r="E144" s="119" t="str">
        <f>Deaths!BN101</f>
        <v/>
      </c>
      <c r="F144" s="120" t="str">
        <f>Rates!V101</f>
        <v/>
      </c>
      <c r="G144" s="120" t="str">
        <f>Rates!AR101</f>
        <v/>
      </c>
      <c r="H144" s="120" t="str">
        <f>Rates!BN101</f>
        <v/>
      </c>
    </row>
    <row r="145" spans="2:8">
      <c r="B145" s="101">
        <v>1995</v>
      </c>
      <c r="C145" s="119" t="str">
        <f>Deaths!V102</f>
        <v/>
      </c>
      <c r="D145" s="119" t="str">
        <f>Deaths!AR102</f>
        <v/>
      </c>
      <c r="E145" s="119" t="str">
        <f>Deaths!BN102</f>
        <v/>
      </c>
      <c r="F145" s="120" t="str">
        <f>Rates!V102</f>
        <v/>
      </c>
      <c r="G145" s="120" t="str">
        <f>Rates!AR102</f>
        <v/>
      </c>
      <c r="H145" s="120" t="str">
        <f>Rates!BN102</f>
        <v/>
      </c>
    </row>
    <row r="146" spans="2:8">
      <c r="B146" s="101">
        <v>1996</v>
      </c>
      <c r="C146" s="119" t="str">
        <f>Deaths!V103</f>
        <v/>
      </c>
      <c r="D146" s="119" t="str">
        <f>Deaths!AR103</f>
        <v/>
      </c>
      <c r="E146" s="119" t="str">
        <f>Deaths!BN103</f>
        <v/>
      </c>
      <c r="F146" s="120" t="str">
        <f>Rates!V103</f>
        <v/>
      </c>
      <c r="G146" s="120" t="str">
        <f>Rates!AR103</f>
        <v/>
      </c>
      <c r="H146" s="120" t="str">
        <f>Rates!BN103</f>
        <v/>
      </c>
    </row>
    <row r="147" spans="2:8">
      <c r="B147" s="101">
        <v>1997</v>
      </c>
      <c r="C147" s="119">
        <f>Deaths!V104</f>
        <v>5635</v>
      </c>
      <c r="D147" s="119">
        <f>Deaths!AR104</f>
        <v>4647</v>
      </c>
      <c r="E147" s="119">
        <f>Deaths!BN104</f>
        <v>10282</v>
      </c>
      <c r="F147" s="120">
        <f>Rates!V104</f>
        <v>84.174503000000001</v>
      </c>
      <c r="G147" s="120">
        <f>Rates!AR104</f>
        <v>45.872019999999999</v>
      </c>
      <c r="H147" s="120">
        <f>Rates!BN104</f>
        <v>60.953747</v>
      </c>
    </row>
    <row r="148" spans="2:8">
      <c r="B148" s="101">
        <v>1998</v>
      </c>
      <c r="C148" s="119">
        <f>Deaths!V105</f>
        <v>5280</v>
      </c>
      <c r="D148" s="119">
        <f>Deaths!AR105</f>
        <v>4292</v>
      </c>
      <c r="E148" s="119">
        <f>Deaths!BN105</f>
        <v>9572</v>
      </c>
      <c r="F148" s="120">
        <f>Rates!V105</f>
        <v>76.469099</v>
      </c>
      <c r="G148" s="120">
        <f>Rates!AR105</f>
        <v>41.215536999999998</v>
      </c>
      <c r="H148" s="120">
        <f>Rates!BN105</f>
        <v>54.981938</v>
      </c>
    </row>
    <row r="149" spans="2:8">
      <c r="B149" s="101">
        <v>1999</v>
      </c>
      <c r="C149" s="119">
        <f>Deaths!V106</f>
        <v>5280</v>
      </c>
      <c r="D149" s="119">
        <f>Deaths!AR106</f>
        <v>4299</v>
      </c>
      <c r="E149" s="119">
        <f>Deaths!BN106</f>
        <v>9579</v>
      </c>
      <c r="F149" s="120">
        <f>Rates!V106</f>
        <v>73.700642000000002</v>
      </c>
      <c r="G149" s="120">
        <f>Rates!AR106</f>
        <v>39.859099999999998</v>
      </c>
      <c r="H149" s="120">
        <f>Rates!BN106</f>
        <v>53.290833999999997</v>
      </c>
    </row>
    <row r="150" spans="2:8">
      <c r="B150" s="101">
        <v>2000</v>
      </c>
      <c r="C150" s="119">
        <f>Deaths!V107</f>
        <v>5899</v>
      </c>
      <c r="D150" s="119">
        <f>Deaths!AR107</f>
        <v>4957</v>
      </c>
      <c r="E150" s="119">
        <f>Deaths!BN107</f>
        <v>10856</v>
      </c>
      <c r="F150" s="120">
        <f>Rates!V107</f>
        <v>80.683738000000005</v>
      </c>
      <c r="G150" s="120">
        <f>Rates!AR107</f>
        <v>44.157848999999999</v>
      </c>
      <c r="H150" s="120">
        <f>Rates!BN107</f>
        <v>58.425020000000004</v>
      </c>
    </row>
    <row r="151" spans="2:8">
      <c r="B151" s="101">
        <v>2001</v>
      </c>
      <c r="C151" s="119">
        <f>Deaths!V108</f>
        <v>5707</v>
      </c>
      <c r="D151" s="119">
        <f>Deaths!AR108</f>
        <v>4879</v>
      </c>
      <c r="E151" s="119">
        <f>Deaths!BN108</f>
        <v>10586</v>
      </c>
      <c r="F151" s="120">
        <f>Rates!V108</f>
        <v>74.437751000000006</v>
      </c>
      <c r="G151" s="120">
        <f>Rates!AR108</f>
        <v>42.254652999999998</v>
      </c>
      <c r="H151" s="120">
        <f>Rates!BN108</f>
        <v>54.900821999999998</v>
      </c>
    </row>
    <row r="152" spans="2:8">
      <c r="B152" s="101">
        <v>2002</v>
      </c>
      <c r="C152" s="119">
        <f>Deaths!V109</f>
        <v>6141</v>
      </c>
      <c r="D152" s="119">
        <f>Deaths!AR109</f>
        <v>5478</v>
      </c>
      <c r="E152" s="119">
        <f>Deaths!BN109</f>
        <v>11619</v>
      </c>
      <c r="F152" s="120">
        <f>Rates!V109</f>
        <v>78.284925000000001</v>
      </c>
      <c r="G152" s="120">
        <f>Rates!AR109</f>
        <v>45.940866</v>
      </c>
      <c r="H152" s="120">
        <f>Rates!BN109</f>
        <v>58.563015999999998</v>
      </c>
    </row>
    <row r="153" spans="2:8">
      <c r="B153" s="101">
        <v>2003</v>
      </c>
      <c r="C153" s="119">
        <f>Deaths!V110</f>
        <v>6200</v>
      </c>
      <c r="D153" s="119">
        <f>Deaths!AR110</f>
        <v>5642</v>
      </c>
      <c r="E153" s="119">
        <f>Deaths!BN110</f>
        <v>11842</v>
      </c>
      <c r="F153" s="120">
        <f>Rates!V110</f>
        <v>76.930790000000002</v>
      </c>
      <c r="G153" s="120">
        <f>Rates!AR110</f>
        <v>45.837834000000001</v>
      </c>
      <c r="H153" s="120">
        <f>Rates!BN110</f>
        <v>58.208334999999998</v>
      </c>
    </row>
    <row r="154" spans="2:8">
      <c r="B154" s="101">
        <v>2004</v>
      </c>
      <c r="C154" s="119">
        <f>Deaths!V111</f>
        <v>6005</v>
      </c>
      <c r="D154" s="119">
        <f>Deaths!AR111</f>
        <v>5599</v>
      </c>
      <c r="E154" s="119">
        <f>Deaths!BN111</f>
        <v>11604</v>
      </c>
      <c r="F154" s="120">
        <f>Rates!V111</f>
        <v>72.453412</v>
      </c>
      <c r="G154" s="120">
        <f>Rates!AR111</f>
        <v>44.713075000000003</v>
      </c>
      <c r="H154" s="120">
        <f>Rates!BN111</f>
        <v>55.666784999999997</v>
      </c>
    </row>
    <row r="155" spans="2:8">
      <c r="B155" s="101">
        <v>2005</v>
      </c>
      <c r="C155" s="119">
        <f>Deaths!V112</f>
        <v>5683</v>
      </c>
      <c r="D155" s="119">
        <f>Deaths!AR112</f>
        <v>5090</v>
      </c>
      <c r="E155" s="119">
        <f>Deaths!BN112</f>
        <v>10773</v>
      </c>
      <c r="F155" s="120">
        <f>Rates!V112</f>
        <v>66.057965999999993</v>
      </c>
      <c r="G155" s="120">
        <f>Rates!AR112</f>
        <v>39.321544000000003</v>
      </c>
      <c r="H155" s="120">
        <f>Rates!BN112</f>
        <v>49.994883999999999</v>
      </c>
    </row>
    <row r="156" spans="2:8">
      <c r="B156" s="101">
        <v>2006</v>
      </c>
      <c r="C156" s="119">
        <f>Deaths!V113</f>
        <v>5693</v>
      </c>
      <c r="D156" s="119">
        <f>Deaths!AR113</f>
        <v>5146</v>
      </c>
      <c r="E156" s="119">
        <f>Deaths!BN113</f>
        <v>10839</v>
      </c>
      <c r="F156" s="120">
        <f>Rates!V113</f>
        <v>63.778236999999997</v>
      </c>
      <c r="G156" s="120">
        <f>Rates!AR113</f>
        <v>38.595742000000001</v>
      </c>
      <c r="H156" s="120">
        <f>Rates!BN113</f>
        <v>48.744674000000003</v>
      </c>
    </row>
    <row r="157" spans="2:8">
      <c r="B157" s="101">
        <v>2007</v>
      </c>
      <c r="C157" s="119">
        <f>Deaths!V114</f>
        <v>6050</v>
      </c>
      <c r="D157" s="119">
        <f>Deaths!AR114</f>
        <v>5539</v>
      </c>
      <c r="E157" s="119">
        <f>Deaths!BN114</f>
        <v>11589</v>
      </c>
      <c r="F157" s="120">
        <f>Rates!V114</f>
        <v>64.950379999999996</v>
      </c>
      <c r="G157" s="120">
        <f>Rates!AR114</f>
        <v>40.426278000000003</v>
      </c>
      <c r="H157" s="120">
        <f>Rates!BN114</f>
        <v>50.408436999999999</v>
      </c>
    </row>
    <row r="158" spans="2:8">
      <c r="B158" s="101">
        <v>2008</v>
      </c>
      <c r="C158" s="119">
        <f>Deaths!V115</f>
        <v>5902</v>
      </c>
      <c r="D158" s="119">
        <f>Deaths!AR115</f>
        <v>5327</v>
      </c>
      <c r="E158" s="119">
        <f>Deaths!BN115</f>
        <v>11229</v>
      </c>
      <c r="F158" s="120">
        <f>Rates!V115</f>
        <v>61.222631</v>
      </c>
      <c r="G158" s="120">
        <f>Rates!AR115</f>
        <v>37.966420999999997</v>
      </c>
      <c r="H158" s="120">
        <f>Rates!BN115</f>
        <v>47.452973</v>
      </c>
    </row>
    <row r="159" spans="2:8">
      <c r="B159" s="101">
        <v>2009</v>
      </c>
      <c r="C159" s="119">
        <f>Deaths!V116</f>
        <v>5807</v>
      </c>
      <c r="D159" s="119">
        <f>Deaths!AR116</f>
        <v>5194</v>
      </c>
      <c r="E159" s="119">
        <f>Deaths!BN116</f>
        <v>11001</v>
      </c>
      <c r="F159" s="120">
        <f>Rates!V116</f>
        <v>58.080945</v>
      </c>
      <c r="G159" s="120">
        <f>Rates!AR116</f>
        <v>36.241796000000001</v>
      </c>
      <c r="H159" s="120">
        <f>Rates!BN116</f>
        <v>45.146033000000003</v>
      </c>
    </row>
    <row r="160" spans="2:8">
      <c r="B160" s="101">
        <v>2010</v>
      </c>
      <c r="C160" s="119">
        <f>Deaths!V117</f>
        <v>6199</v>
      </c>
      <c r="D160" s="119">
        <f>Deaths!AR117</f>
        <v>5722</v>
      </c>
      <c r="E160" s="119">
        <f>Deaths!BN117</f>
        <v>11921</v>
      </c>
      <c r="F160" s="120">
        <f>Rates!V117</f>
        <v>59.808686000000002</v>
      </c>
      <c r="G160" s="120">
        <f>Rates!AR117</f>
        <v>38.419477000000001</v>
      </c>
      <c r="H160" s="120">
        <f>Rates!BN117</f>
        <v>47.176321000000002</v>
      </c>
    </row>
    <row r="161" spans="2:8">
      <c r="B161" s="101">
        <v>2011</v>
      </c>
      <c r="C161" s="119">
        <f>Deaths!V118</f>
        <v>6531</v>
      </c>
      <c r="D161" s="119">
        <f>Deaths!AR118</f>
        <v>5940</v>
      </c>
      <c r="E161" s="119">
        <f>Deaths!BN118</f>
        <v>12471</v>
      </c>
      <c r="F161" s="120">
        <f>Rates!V118</f>
        <v>60.828443</v>
      </c>
      <c r="G161" s="120">
        <f>Rates!AR118</f>
        <v>38.624339999999997</v>
      </c>
      <c r="H161" s="120">
        <f>Rates!BN118</f>
        <v>47.758448999999999</v>
      </c>
    </row>
    <row r="162" spans="2:8">
      <c r="B162" s="112">
        <f>IF($D$8&gt;=2012,2012,"")</f>
        <v>2012</v>
      </c>
      <c r="C162" s="119">
        <f>Deaths!V119</f>
        <v>6797</v>
      </c>
      <c r="D162" s="119">
        <f>Deaths!AR119</f>
        <v>6414</v>
      </c>
      <c r="E162" s="119">
        <f>Deaths!BN119</f>
        <v>13211</v>
      </c>
      <c r="F162" s="120">
        <f>Rates!V119</f>
        <v>61.026195000000001</v>
      </c>
      <c r="G162" s="120">
        <f>Rates!AR119</f>
        <v>40.451957999999998</v>
      </c>
      <c r="H162" s="120">
        <f>Rates!BN119</f>
        <v>48.951270000000001</v>
      </c>
    </row>
    <row r="163" spans="2:8">
      <c r="B163" s="112">
        <f>IF($D$8&gt;=2013,2013,"")</f>
        <v>2013</v>
      </c>
      <c r="C163" s="119">
        <f>Deaths!V120</f>
        <v>6570</v>
      </c>
      <c r="D163" s="119">
        <f>Deaths!AR120</f>
        <v>5905</v>
      </c>
      <c r="E163" s="119">
        <f>Deaths!BN120</f>
        <v>12475</v>
      </c>
      <c r="F163" s="120">
        <f>Rates!V120</f>
        <v>56.731234999999998</v>
      </c>
      <c r="G163" s="120">
        <f>Rates!AR120</f>
        <v>36.779454000000001</v>
      </c>
      <c r="H163" s="120">
        <f>Rates!BN120</f>
        <v>45.218671999999998</v>
      </c>
    </row>
    <row r="164" spans="2:8">
      <c r="B164" s="112">
        <f>IF($D$8&gt;=2014,2014,"")</f>
        <v>2014</v>
      </c>
      <c r="C164" s="119">
        <f>Deaths!V121</f>
        <v>7187</v>
      </c>
      <c r="D164" s="119">
        <f>Deaths!AR121</f>
        <v>6621</v>
      </c>
      <c r="E164" s="119">
        <f>Deaths!BN121</f>
        <v>13808</v>
      </c>
      <c r="F164" s="120">
        <f>Rates!V121</f>
        <v>59.824246000000002</v>
      </c>
      <c r="G164" s="120">
        <f>Rates!AR121</f>
        <v>40.111511</v>
      </c>
      <c r="H164" s="120">
        <f>Rates!BN121</f>
        <v>48.520057999999999</v>
      </c>
    </row>
    <row r="165" spans="2:8">
      <c r="B165" s="112">
        <f>IF($D$8&gt;=2015,2015,"")</f>
        <v>2015</v>
      </c>
      <c r="C165" s="119">
        <f>Deaths!V122</f>
        <v>7243</v>
      </c>
      <c r="D165" s="119">
        <f>Deaths!AR122</f>
        <v>7102</v>
      </c>
      <c r="E165" s="119">
        <f>Deaths!BN122</f>
        <v>14345</v>
      </c>
      <c r="F165" s="120">
        <f>Rates!V122</f>
        <v>58.269103999999999</v>
      </c>
      <c r="G165" s="120">
        <f>Rates!AR122</f>
        <v>41.558731000000002</v>
      </c>
      <c r="H165" s="120">
        <f>Rates!BN122</f>
        <v>48.803187999999999</v>
      </c>
    </row>
    <row r="166" spans="2:8">
      <c r="B166" s="112">
        <f>IF($D$8&gt;=2016,2016,"")</f>
        <v>2016</v>
      </c>
      <c r="C166" s="119">
        <f>Deaths!V123</f>
        <v>7411</v>
      </c>
      <c r="D166" s="119">
        <f>Deaths!AR123</f>
        <v>7253</v>
      </c>
      <c r="E166" s="119">
        <f>Deaths!BN123</f>
        <v>14664</v>
      </c>
      <c r="F166" s="120">
        <f>Rates!V123</f>
        <v>57.644545000000001</v>
      </c>
      <c r="G166" s="120">
        <f>Rates!AR123</f>
        <v>41.546460000000003</v>
      </c>
      <c r="H166" s="120">
        <f>Rates!BN123</f>
        <v>48.503222000000001</v>
      </c>
    </row>
    <row r="167" spans="2:8">
      <c r="B167" s="112">
        <f>IF($D$8&gt;=2017,2017,"")</f>
        <v>2017</v>
      </c>
      <c r="C167" s="119">
        <f>Deaths!V124</f>
        <v>8167</v>
      </c>
      <c r="D167" s="119">
        <f>Deaths!AR124</f>
        <v>7945</v>
      </c>
      <c r="E167" s="119">
        <f>Deaths!BN124</f>
        <v>16112</v>
      </c>
      <c r="F167" s="120">
        <f>Rates!V124</f>
        <v>61.487127999999998</v>
      </c>
      <c r="G167" s="120">
        <f>Rates!AR124</f>
        <v>44.670788999999999</v>
      </c>
      <c r="H167" s="120">
        <f>Rates!BN124</f>
        <v>51.956015999999998</v>
      </c>
    </row>
    <row r="168" spans="2:8">
      <c r="B168" s="112">
        <f>IF($D$8&gt;=2018,2018,"")</f>
        <v>2018</v>
      </c>
      <c r="C168" s="119">
        <f>Deaths!V125</f>
        <v>7461</v>
      </c>
      <c r="D168" s="119">
        <f>Deaths!AR125</f>
        <v>7042</v>
      </c>
      <c r="E168" s="119">
        <f>Deaths!BN125</f>
        <v>14503</v>
      </c>
      <c r="F168" s="120">
        <f>Rates!V125</f>
        <v>54.461097000000002</v>
      </c>
      <c r="G168" s="120">
        <f>Rates!AR125</f>
        <v>38.735185000000001</v>
      </c>
      <c r="H168" s="120">
        <f>Rates!BN125</f>
        <v>45.559412000000002</v>
      </c>
    </row>
    <row r="169" spans="2:8">
      <c r="B169" s="112">
        <f>IF($D$8&gt;=2019,2019,"")</f>
        <v>2019</v>
      </c>
      <c r="C169" s="119">
        <f>Deaths!V126</f>
        <v>7958</v>
      </c>
      <c r="D169" s="119">
        <f>Deaths!AR126</f>
        <v>7970</v>
      </c>
      <c r="E169" s="119">
        <f>Deaths!BN126</f>
        <v>15928</v>
      </c>
      <c r="F169" s="120">
        <f>Rates!V126</f>
        <v>56.272545999999998</v>
      </c>
      <c r="G169" s="120">
        <f>Rates!AR126</f>
        <v>42.645375999999999</v>
      </c>
      <c r="H169" s="120">
        <f>Rates!BN126</f>
        <v>48.625863000000003</v>
      </c>
    </row>
    <row r="170" spans="2:8">
      <c r="B170" s="112">
        <f>IF($D$8&gt;=2020,2020,"")</f>
        <v>2020</v>
      </c>
      <c r="C170" s="119">
        <f>Deaths!V127</f>
        <v>6634</v>
      </c>
      <c r="D170" s="119">
        <f>Deaths!AR127</f>
        <v>5915</v>
      </c>
      <c r="E170" s="119">
        <f>Deaths!BN127</f>
        <v>12549</v>
      </c>
      <c r="F170" s="120">
        <f>Rates!V127</f>
        <v>45.087963000000002</v>
      </c>
      <c r="G170" s="120">
        <f>Rates!AR127</f>
        <v>31.204584000000001</v>
      </c>
      <c r="H170" s="120">
        <f>Rates!BN127</f>
        <v>37.235393999999999</v>
      </c>
    </row>
    <row r="171" spans="2:8">
      <c r="B171" s="112">
        <f>IF($D$8&gt;=2021,2021,"")</f>
        <v>2021</v>
      </c>
      <c r="C171" s="119">
        <f>Deaths!V128</f>
        <v>7027</v>
      </c>
      <c r="D171" s="119">
        <f>Deaths!AR128</f>
        <v>6513</v>
      </c>
      <c r="E171" s="119">
        <f>Deaths!BN128</f>
        <v>13540</v>
      </c>
      <c r="F171" s="120">
        <f>Rates!V128</f>
        <v>46.045307999999999</v>
      </c>
      <c r="G171" s="120">
        <f>Rates!AR128</f>
        <v>33.349429000000001</v>
      </c>
      <c r="H171" s="120">
        <f>Rates!BN128</f>
        <v>38.913415999999998</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1997</v>
      </c>
      <c r="D184" s="28"/>
      <c r="E184" s="49" t="s">
        <v>71</v>
      </c>
      <c r="F184" s="125">
        <f>INDEX($B$57:$H$175,MATCH($C$184,$B$57:$B$175,0),5)</f>
        <v>84.174503000000001</v>
      </c>
      <c r="G184" s="125">
        <f>INDEX($B$57:$H$175,MATCH($C$184,$B$57:$B$175,0),6)</f>
        <v>45.872019999999999</v>
      </c>
      <c r="H184" s="125">
        <f>INDEX($B$57:$H$175,MATCH($C$184,$B$57:$B$175,0),7)</f>
        <v>60.953747</v>
      </c>
    </row>
    <row r="185" spans="2:8">
      <c r="B185" s="49" t="s">
        <v>67</v>
      </c>
      <c r="C185" s="124">
        <f>'Interactive summary tables'!$G$10</f>
        <v>2021</v>
      </c>
      <c r="D185" s="28"/>
      <c r="E185" s="49" t="s">
        <v>72</v>
      </c>
      <c r="F185" s="125">
        <f>INDEX($B$57:$H$175,MATCH($C$185,$B$57:$B$175,0),5)</f>
        <v>46.045307999999999</v>
      </c>
      <c r="G185" s="125">
        <f>INDEX($B$57:$H$175,MATCH($C$185,$B$57:$B$175,0),6)</f>
        <v>33.349429000000001</v>
      </c>
      <c r="H185" s="125">
        <f>INDEX($B$57:$H$175,MATCH($C$185,$B$57:$B$175,0),7)</f>
        <v>38.913415999999998</v>
      </c>
    </row>
    <row r="186" spans="2:8">
      <c r="B186" s="48"/>
      <c r="C186" s="124"/>
      <c r="D186" s="28"/>
      <c r="E186" s="49" t="s">
        <v>74</v>
      </c>
      <c r="F186" s="126">
        <f>IF($C$185&lt;=$C$184,"-",(F$185-F$184)/F$184)</f>
        <v>-0.45297796412293639</v>
      </c>
      <c r="G186" s="126">
        <f t="shared" ref="G186:H186" si="2">IF($C$185&lt;=$C$184,"-",(G$185-G$184)/G$184)</f>
        <v>-0.27298974407492843</v>
      </c>
      <c r="H186" s="126">
        <f t="shared" si="2"/>
        <v>-0.36159107659123896</v>
      </c>
    </row>
    <row r="187" spans="2:8">
      <c r="B187" s="49" t="s">
        <v>77</v>
      </c>
      <c r="C187" s="124">
        <f>$C$185-$C$184</f>
        <v>24</v>
      </c>
      <c r="D187" s="28"/>
      <c r="E187" s="49" t="s">
        <v>73</v>
      </c>
      <c r="F187" s="126">
        <f>IF($C$185&lt;=$C$184,"-",((F$185/F$184)^(1/($C$185-$C$184))-1))</f>
        <v>-2.4822810183063648E-2</v>
      </c>
      <c r="G187" s="126">
        <f t="shared" ref="G187:H187" si="3">IF($C$185&lt;=$C$184,"-",((G$185/G$184)^(1/($C$185-$C$184))-1))</f>
        <v>-1.3196103386961422E-2</v>
      </c>
      <c r="H187" s="126">
        <f t="shared" si="3"/>
        <v>-1.8525268752052071E-2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1997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Selected respiratory conditions (ICD-10 J09–J18, J20–J22, J40–J47, J60–J70, J80–J86, J90–J99) in Australia, 1997–2021.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Selected respiratory conditions (ICD-10 J09–J18, J20–J22, J40–J47, J60–J70, J80–J86, J90–J99) in Australia, 1997–2021.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1997</v>
      </c>
      <c r="D207" s="17" t="s">
        <v>26</v>
      </c>
      <c r="E207" s="17" t="s">
        <v>88</v>
      </c>
      <c r="F207" s="136" t="str">
        <f ca="1">CELL("address",INDEX(Deaths!$C$7:$T$132,MATCH($C$207,Deaths!$B$7:$B$132,0),MATCH($C$210,Deaths!$C$6:$T$6,0)))</f>
        <v>'[AIHW-PHE-229-GRIM1021.xlsx]Deaths'!$C$104</v>
      </c>
      <c r="G207" s="136" t="str">
        <f ca="1">CELL("address",INDEX(Deaths!$Y$7:$AP$132,MATCH($C$207,Deaths!$B$7:$B$132,0),MATCH($C$210,Deaths!$Y$6:$AP$6,0)))</f>
        <v>'[AIHW-PHE-229-GRIM1021.xlsx]Deaths'!$Y$104</v>
      </c>
      <c r="H207" s="136" t="str">
        <f ca="1">CELL("address",INDEX(Deaths!$AU$7:$BL$132,MATCH($C$207,Deaths!$B$7:$B$132,0),MATCH($C$210,Deaths!$AU$6:$BL$6,0)))</f>
        <v>'[AIHW-PHE-229-GRIM1021.xlsx]Deaths'!$AU$104</v>
      </c>
    </row>
    <row r="208" spans="2:8">
      <c r="B208" s="53" t="s">
        <v>67</v>
      </c>
      <c r="C208" s="135">
        <f>'Interactive summary tables'!$E$34</f>
        <v>2021</v>
      </c>
      <c r="D208" s="17"/>
      <c r="E208" s="17" t="s">
        <v>89</v>
      </c>
      <c r="F208" s="136" t="str">
        <f ca="1">CELL("address",INDEX(Deaths!$C$7:$T$132,MATCH($C$208,Deaths!$B$7:$B$132,0),MATCH($C$211,Deaths!$C$6:$T$6,0)))</f>
        <v>'[AIHW-PHE-229-GRIM1021.xlsx]Deaths'!$T$128</v>
      </c>
      <c r="G208" s="136" t="str">
        <f ca="1">CELL("address",INDEX(Deaths!$Y$7:$AP$132,MATCH($C$208,Deaths!$B$7:$B$132,0),MATCH($C$211,Deaths!$Y$6:$AP$6,0)))</f>
        <v>'[AIHW-PHE-229-GRIM1021.xlsx]Deaths'!$AP$128</v>
      </c>
      <c r="H208" s="136" t="str">
        <f ca="1">CELL("address",INDEX(Deaths!$AU$7:$BL$132,MATCH($C$208,Deaths!$B$7:$B$132,0),MATCH($C$211,Deaths!$AU$6:$BL$6,0)))</f>
        <v>'[AIHW-PHE-229-GRIM1021.xlsx]Deaths'!$BL$128</v>
      </c>
    </row>
    <row r="209" spans="2:8">
      <c r="B209" s="53"/>
      <c r="C209" s="135"/>
      <c r="D209" s="17"/>
      <c r="E209" s="17" t="s">
        <v>95</v>
      </c>
      <c r="F209" s="137">
        <f ca="1">SUM(INDIRECT(F$207,1):INDIRECT(F$208,1))</f>
        <v>160454</v>
      </c>
      <c r="G209" s="138">
        <f ca="1">SUM(INDIRECT(G$207,1):INDIRECT(G$208,1))</f>
        <v>146423</v>
      </c>
      <c r="H209" s="138">
        <f ca="1">SUM(INDIRECT(H$207,1):INDIRECT(H$208,1))</f>
        <v>306877</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'[AIHW-PHE-229-GRIM1021.xlsx]Populations'!$D$113</v>
      </c>
      <c r="G211" s="136" t="str">
        <f ca="1">CELL("address",INDEX(Populations!$Y$16:$AP$141,MATCH($C$207,Populations!$C$16:$C$141,0),MATCH($C$210,Populations!$Y$15:$AP$15,0)))</f>
        <v>'[AIHW-PHE-229-GRIM1021.xlsx]Populations'!$Y$113</v>
      </c>
      <c r="H211" s="136" t="str">
        <f ca="1">CELL("address",INDEX(Populations!$AT$16:$BK$141,MATCH($C$207,Populations!$C$16:$C$141,0),MATCH($C$210,Populations!$AT$15:$BK$15,0)))</f>
        <v>'[AIHW-PHE-229-GRIM1021.xlsx]Populations'!$AT$113</v>
      </c>
    </row>
    <row r="212" spans="2:8">
      <c r="B212" s="53"/>
      <c r="C212" s="17"/>
      <c r="D212" s="17"/>
      <c r="E212" s="17" t="s">
        <v>89</v>
      </c>
      <c r="F212" s="136" t="str">
        <f ca="1">CELL("address",INDEX(Populations!$D$16:$U$141,MATCH($C$208,Populations!$C$16:$C$141,0),MATCH($C$211,Populations!$D$15:$U$15,0)))</f>
        <v>'[AIHW-PHE-229-GRIM1021.xlsx]Populations'!$U$137</v>
      </c>
      <c r="G212" s="136" t="str">
        <f ca="1">CELL("address",INDEX(Populations!$Y$16:$AP$141,MATCH($C$208,Populations!$C$16:$C$141,0),MATCH($C$211,Populations!$Y$15:$AP$15,0)))</f>
        <v>'[AIHW-PHE-229-GRIM1021.xlsx]Populations'!$AP$137</v>
      </c>
      <c r="H212" s="136" t="str">
        <f ca="1">CELL("address",INDEX(Populations!$AT$16:$BK$141,MATCH($C$208,Populations!$C$16:$C$141,0),MATCH($C$211,Populations!$AT$15:$BK$15,0)))</f>
        <v>'[AIHW-PHE-229-GRIM1021.xlsx]Populations'!$BK$137</v>
      </c>
    </row>
    <row r="213" spans="2:8">
      <c r="B213" s="53" t="s">
        <v>93</v>
      </c>
      <c r="C213" s="135">
        <f>INDEX($G$11:$G$28,MATCH($C$210,$F$11:$F$28,0))</f>
        <v>1</v>
      </c>
      <c r="D213" s="17"/>
      <c r="E213" s="17" t="s">
        <v>96</v>
      </c>
      <c r="F213" s="137">
        <f ca="1">SUM(INDIRECT(F$211,1):INDIRECT(F$212,1))</f>
        <v>271068493</v>
      </c>
      <c r="G213" s="138">
        <f ca="1">SUM(INDIRECT(G$211,1):INDIRECT(G$212,1))</f>
        <v>274583234</v>
      </c>
      <c r="H213" s="138">
        <f ca="1">SUM(INDIRECT(H$211,1):INDIRECT(H$212,1))</f>
        <v>545651727</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59.193157502078272</v>
      </c>
      <c r="G215" s="140">
        <f t="shared" ref="G215:H215" ca="1" si="4">IF($C$208&lt;$C$207,"-",IF($C$214&lt;$C$213,"-",G$209/G$213*100000))</f>
        <v>53.325542811546903</v>
      </c>
      <c r="H215" s="140">
        <f t="shared" ca="1" si="4"/>
        <v>56.240452437897261</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1997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Selected respiratory conditions (ICD-10 J09–J18, J20–J22, J40–J47, J60–J70, J80–J86, J90–J99) in Australia, 1997–2021,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Selected respiratory conditions (ICD-10 J09–J18, J20–J22, J40–J47, J60–J70, J80–J86, J90–J99) in Australia, 1997,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Selected respiratory conditions (ICD-10 J09–J18, J20–J22, J40–J47, J60–J70, J80–J86, J90–J99) in Australia, 1997–2021,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Selected respiratory conditions (ICD-10 J09–J18, J20–J22, J40–J47, J60–J70, J80–J86, J90–J99) in Australia, 1997,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Selected respiratory conditions (ICD-10 J09–J18, J20–J22, J40–J47, J60–J70, J80–J86, J90–J99) in Australia, 1997–2021,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2FB0F00D-32E6-4E77-B407-E8DA62E45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2023-06-16T02:11:02Z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